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https://nhiimpl1-my.sharepoint.com/personal/dcinvit_nhit_co_in/Documents/# OFFICIAL/# InvIT/# Open Procurement Bidding/RFP - Civil MNB VUP Works Mahasamudram NSPPL 09042026/ATR 16042026/"/>
    </mc:Choice>
  </mc:AlternateContent>
  <xr:revisionPtr revIDLastSave="72" documentId="8_{1FD105BE-BA7C-4FBF-9093-B73EF81158CA}" xr6:coauthVersionLast="47" xr6:coauthVersionMax="47" xr10:uidLastSave="{92FD502F-7CC4-4F3D-BAD8-88540C9A332B}"/>
  <bookViews>
    <workbookView xWindow="-116" yWindow="-116" windowWidth="24917" windowHeight="13410" xr2:uid="{00000000-000D-0000-FFFF-FFFF00000000}"/>
  </bookViews>
  <sheets>
    <sheet name="Summary " sheetId="1" r:id="rId1"/>
    <sheet name="BOQ" sheetId="2" r:id="rId2"/>
    <sheet name="173+280 VUP LHS ( UDF )" sheetId="40" r:id="rId3"/>
    <sheet name="173+680 MNB LHS SR" sheetId="36" r:id="rId4"/>
    <sheet name="173+680 MNB LHS " sheetId="3" r:id="rId5"/>
    <sheet name="173+680 MNB RHS" sheetId="4" r:id="rId6"/>
    <sheet name="173+680 MNB RHS SR" sheetId="37" r:id="rId7"/>
    <sheet name="175+480 VUP LHS" sheetId="41" r:id="rId8"/>
    <sheet name="175+480 VUP RHS" sheetId="42" r:id="rId9"/>
    <sheet name="177+680 MNB LHS SR" sheetId="43" r:id="rId10"/>
    <sheet name="177+680 MNB LHS" sheetId="44" r:id="rId11"/>
    <sheet name="177+680 MNB RHS" sheetId="45" r:id="rId12"/>
    <sheet name="177+680 MNB RHS SR" sheetId="46" r:id="rId13"/>
    <sheet name="178+130 VUP LHS(UDF)" sheetId="47" r:id="rId14"/>
    <sheet name="179+100 MNB LHS SR" sheetId="9" r:id="rId15"/>
    <sheet name="179+100 MNB LHS" sheetId="8" r:id="rId16"/>
    <sheet name="179+100 MNB RHS" sheetId="10" r:id="rId17"/>
    <sheet name="179+100  MNB RHS SR" sheetId="7" r:id="rId18"/>
    <sheet name="182+700 VUP LHS" sheetId="48" r:id="rId19"/>
    <sheet name="182+700 VUP RHS" sheetId="49" r:id="rId20"/>
    <sheet name="193+150 VUP LHS ( UDF )" sheetId="50" r:id="rId21"/>
    <sheet name="194+870 VUP LHS" sheetId="51" r:id="rId22"/>
    <sheet name="194+870 VUP RHS" sheetId="52" r:id="rId23"/>
    <sheet name="195+650 MNB LHS SR" sheetId="5" r:id="rId24"/>
    <sheet name="195+650 MNB LHS" sheetId="11" r:id="rId25"/>
    <sheet name="195+650 MNB RHS" sheetId="12" r:id="rId26"/>
    <sheet name="195+650 MNB RHS SR" sheetId="6" r:id="rId27"/>
    <sheet name="196+820 MNB LHS SR" sheetId="13" r:id="rId28"/>
    <sheet name="196+820 MNB  LHS" sheetId="38" r:id="rId29"/>
    <sheet name="196+820 MNB  RHS" sheetId="39" r:id="rId30"/>
    <sheet name="196+820 MNB RHS SR" sheetId="14" r:id="rId31"/>
    <sheet name="197+125 VUP LHS" sheetId="53" r:id="rId32"/>
    <sheet name="197+125 VUP RHS" sheetId="54" r:id="rId33"/>
    <sheet name="200+250 VUP LHS" sheetId="55" r:id="rId34"/>
    <sheet name="201+619 MJB LHS" sheetId="56" r:id="rId35"/>
    <sheet name="201+619 MJB RHS" sheetId="57" r:id="rId36"/>
    <sheet name="202+230 VUP LHS " sheetId="58" r:id="rId37"/>
    <sheet name="202+230 VUP RHS" sheetId="59" r:id="rId38"/>
    <sheet name="210+100 VUP LHS" sheetId="60" r:id="rId39"/>
    <sheet name="210+100 VUP RHS" sheetId="61" r:id="rId40"/>
    <sheet name="213+800 VUP LHS" sheetId="62" r:id="rId41"/>
    <sheet name="213+800 VUP RHS" sheetId="63" r:id="rId42"/>
    <sheet name="215+400 MNB LHS" sheetId="64" r:id="rId43"/>
    <sheet name="215+400 MNB RHS" sheetId="65" r:id="rId44"/>
    <sheet name="216+460 VUP LHS" sheetId="66" r:id="rId45"/>
    <sheet name="216+460 VUP RHS" sheetId="67" r:id="rId46"/>
    <sheet name="Pitching " sheetId="68" r:id="rId47"/>
    <sheet name="Extra reinforcement with zinc" sheetId="70" r:id="rId48"/>
  </sheets>
  <externalReferences>
    <externalReference r:id="rId49"/>
  </externalReferences>
  <definedNames>
    <definedName name="_xlnm._FilterDatabase" localSheetId="17" hidden="1">'179+100  MNB RHS SR'!$33:$81</definedName>
    <definedName name="_xlnm._FilterDatabase" localSheetId="27" hidden="1">'196+820 MNB LHS SR'!$B$29:$K$83</definedName>
    <definedName name="_xlnm._FilterDatabase" localSheetId="0" hidden="1">'Summary '!$B$4:$H$57</definedName>
    <definedName name="_xlnm.Print_Area" localSheetId="2">'173+280 VUP LHS ( UDF )'!$A$1:$K$137</definedName>
    <definedName name="_xlnm.Print_Area" localSheetId="4">'173+680 MNB LHS '!$A$1:$K$100</definedName>
    <definedName name="_xlnm.Print_Area" localSheetId="5">'173+680 MNB RHS'!$A$1:$K$103</definedName>
    <definedName name="_xlnm.Print_Area" localSheetId="6">'173+680 MNB RHS SR'!$A$1:$K$108</definedName>
    <definedName name="_xlnm.Print_Area" localSheetId="10">'177+680 MNB LHS'!$A$1:$K$91</definedName>
    <definedName name="_xlnm.Print_Area" localSheetId="11">'177+680 MNB RHS'!$A$1:$K$115</definedName>
    <definedName name="_xlnm.Print_Area" localSheetId="17">'179+100  MNB RHS SR'!$A$1:$K$86</definedName>
    <definedName name="_xlnm.Print_Area" localSheetId="15">'179+100 MNB LHS'!$A$1:$K$82</definedName>
    <definedName name="_xlnm.Print_Area" localSheetId="14">'179+100 MNB LHS SR'!$A$1:$K$86</definedName>
    <definedName name="_xlnm.Print_Area" localSheetId="18">'182+700 VUP LHS'!$A$1:$K$88</definedName>
    <definedName name="_xlnm.Print_Area" localSheetId="19">'182+700 VUP RHS'!$A$1:$K$94</definedName>
    <definedName name="_xlnm.Print_Area" localSheetId="20">'193+150 VUP LHS ( UDF )'!$A$1:$K$127</definedName>
    <definedName name="_xlnm.Print_Area" localSheetId="24">'195+650 MNB LHS'!$A$1:$K$81</definedName>
    <definedName name="_xlnm.Print_Area" localSheetId="23">'195+650 MNB LHS SR'!$A$1:$K$90</definedName>
    <definedName name="_xlnm.Print_Area" localSheetId="25">'195+650 MNB RHS'!$A$1:$K$82</definedName>
    <definedName name="_xlnm.Print_Area" localSheetId="26">'195+650 MNB RHS SR'!$A$1:$K$82</definedName>
    <definedName name="_xlnm.Print_Area" localSheetId="27">'196+820 MNB LHS SR'!$A$1:$K$85</definedName>
    <definedName name="_xlnm.Print_Area" localSheetId="30">'196+820 MNB RHS SR'!$A$1:$K$87</definedName>
    <definedName name="_xlnm.Print_Area" localSheetId="31">'197+125 VUP LHS'!$A$1:$K$121</definedName>
    <definedName name="_xlnm.Print_Area" localSheetId="32">'197+125 VUP RHS'!$A$1:$K$107</definedName>
    <definedName name="_xlnm.Print_Area" localSheetId="33">'200+250 VUP LHS'!$A$1:$K$112</definedName>
    <definedName name="_xlnm.Print_Area" localSheetId="34">'201+619 MJB LHS'!$A$1:$K$147</definedName>
    <definedName name="_xlnm.Print_Area" localSheetId="35">'201+619 MJB RHS'!$A$1:$K$141</definedName>
    <definedName name="_xlnm.Print_Area" localSheetId="36">'202+230 VUP LHS '!$A$1:$K$120</definedName>
    <definedName name="_xlnm.Print_Area" localSheetId="37">'202+230 VUP RHS'!$A$1:$K$120</definedName>
    <definedName name="_xlnm.Print_Area" localSheetId="38">'210+100 VUP LHS'!$A$1:$K$96</definedName>
    <definedName name="_xlnm.Print_Area" localSheetId="0">'Summary '!$A$1:$J$63</definedName>
    <definedName name="_xlnm.Print_Titles" localSheetId="0">'Summary '!$2:$4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1" l="1"/>
  <c r="D8" i="2"/>
  <c r="L8" i="2"/>
  <c r="I8" i="2"/>
  <c r="H11" i="1"/>
  <c r="J33" i="70"/>
  <c r="H27" i="70"/>
  <c r="J31" i="70" s="1"/>
  <c r="J32" i="70" s="1"/>
  <c r="J30" i="70"/>
  <c r="J29" i="70"/>
  <c r="J5" i="70"/>
  <c r="J26" i="70"/>
  <c r="J25" i="70"/>
  <c r="J23" i="70"/>
  <c r="J14" i="70"/>
  <c r="J13" i="70"/>
  <c r="J12" i="70"/>
  <c r="J10" i="70"/>
  <c r="J9" i="70"/>
  <c r="J8" i="70"/>
  <c r="J6" i="70"/>
  <c r="F23" i="1" l="1"/>
  <c r="I25" i="68" l="1"/>
  <c r="I11" i="1" l="1"/>
  <c r="I22" i="1"/>
  <c r="I23" i="1"/>
  <c r="I28" i="1"/>
  <c r="AX4" i="2"/>
  <c r="AX5" i="2"/>
  <c r="AX6" i="2"/>
  <c r="AX7" i="2"/>
  <c r="AX9" i="2"/>
  <c r="AX10" i="2"/>
  <c r="AX11" i="2"/>
  <c r="AX12" i="2"/>
  <c r="AX13" i="2"/>
  <c r="AX14" i="2"/>
  <c r="AX15" i="2"/>
  <c r="AX16" i="2"/>
  <c r="AX17" i="2"/>
  <c r="AX18" i="2"/>
  <c r="AX19" i="2"/>
  <c r="AX20" i="2"/>
  <c r="AX21" i="2"/>
  <c r="AX23" i="2"/>
  <c r="AX24" i="2"/>
  <c r="AX25" i="2"/>
  <c r="AX26" i="2"/>
  <c r="AX27" i="2"/>
  <c r="AX28" i="2"/>
  <c r="AX29" i="2"/>
  <c r="AX30" i="2"/>
  <c r="AX35" i="2"/>
  <c r="AX36" i="2"/>
  <c r="AX37" i="2"/>
  <c r="AX38" i="2"/>
  <c r="AX39" i="2"/>
  <c r="AX40" i="2"/>
  <c r="AX41" i="2"/>
  <c r="AX42" i="2"/>
  <c r="AX43" i="2"/>
  <c r="AX44" i="2"/>
  <c r="AX45" i="2"/>
  <c r="AX46" i="2"/>
  <c r="AX47" i="2"/>
  <c r="AX48" i="2"/>
  <c r="AX49" i="2"/>
  <c r="AX50" i="2"/>
  <c r="AX51" i="2"/>
  <c r="AX52" i="2"/>
  <c r="AX53" i="2"/>
  <c r="AW4" i="2"/>
  <c r="AW5" i="2"/>
  <c r="AW6" i="2"/>
  <c r="AW7" i="2"/>
  <c r="AW8" i="2"/>
  <c r="AX8" i="2" s="1"/>
  <c r="AW9" i="2"/>
  <c r="AW10" i="2"/>
  <c r="AW11" i="2"/>
  <c r="AW12" i="2"/>
  <c r="AW13" i="2"/>
  <c r="AW14" i="2"/>
  <c r="AW15" i="2"/>
  <c r="AW16" i="2"/>
  <c r="AW17" i="2"/>
  <c r="AW18" i="2"/>
  <c r="AW19" i="2"/>
  <c r="AW20" i="2"/>
  <c r="AW21" i="2"/>
  <c r="AW22" i="2"/>
  <c r="AX22" i="2" s="1"/>
  <c r="AW23" i="2"/>
  <c r="AW24" i="2"/>
  <c r="AW25" i="2"/>
  <c r="AW26" i="2"/>
  <c r="AW27" i="2"/>
  <c r="AW28" i="2"/>
  <c r="AW29" i="2"/>
  <c r="AW30" i="2"/>
  <c r="AW31" i="2"/>
  <c r="AX31" i="2" s="1"/>
  <c r="AW32" i="2"/>
  <c r="AX32" i="2" s="1"/>
  <c r="AW33" i="2"/>
  <c r="AX33" i="2" s="1"/>
  <c r="AW34" i="2"/>
  <c r="AX34" i="2" s="1"/>
  <c r="AW35" i="2"/>
  <c r="AW36" i="2"/>
  <c r="AW37" i="2"/>
  <c r="AW38" i="2"/>
  <c r="AW39" i="2"/>
  <c r="AW40" i="2"/>
  <c r="AW41" i="2"/>
  <c r="AW42" i="2"/>
  <c r="AW43" i="2"/>
  <c r="AW44" i="2"/>
  <c r="AW45" i="2"/>
  <c r="AW46" i="2"/>
  <c r="AW47" i="2"/>
  <c r="AW48" i="2"/>
  <c r="AW49" i="2"/>
  <c r="AW50" i="2"/>
  <c r="AW51" i="2"/>
  <c r="AW52" i="2"/>
  <c r="AW53" i="2"/>
  <c r="AW3" i="2"/>
  <c r="AX3" i="2" s="1"/>
  <c r="J16" i="59"/>
  <c r="J30" i="56"/>
  <c r="J15" i="7"/>
  <c r="J17" i="47"/>
  <c r="J19" i="47"/>
  <c r="J23" i="46"/>
  <c r="J22" i="46"/>
  <c r="J21" i="46"/>
  <c r="J18" i="46"/>
  <c r="J17" i="46"/>
  <c r="J16" i="46"/>
  <c r="J15" i="46"/>
  <c r="J88" i="37"/>
  <c r="J20" i="37"/>
  <c r="J16" i="37"/>
  <c r="J17" i="37"/>
  <c r="D2" i="40"/>
  <c r="F37" i="1"/>
  <c r="F15" i="1"/>
  <c r="F16" i="1"/>
  <c r="F17" i="1"/>
  <c r="F18" i="1"/>
  <c r="F19" i="1"/>
  <c r="F51" i="1"/>
  <c r="I37" i="1" l="1"/>
  <c r="I17" i="1"/>
  <c r="I19" i="1"/>
  <c r="I51" i="1"/>
  <c r="I18" i="1"/>
  <c r="I16" i="1"/>
  <c r="I15" i="1"/>
  <c r="J20" i="47"/>
  <c r="I81" i="47" s="1"/>
  <c r="I70" i="57"/>
  <c r="K23" i="57"/>
  <c r="K22" i="57"/>
  <c r="J21" i="57"/>
  <c r="I76" i="56"/>
  <c r="I50" i="57"/>
  <c r="I56" i="56"/>
  <c r="F24" i="68"/>
  <c r="I23" i="68"/>
  <c r="I22" i="68"/>
  <c r="I21" i="68"/>
  <c r="I20" i="68"/>
  <c r="I19" i="68"/>
  <c r="I18" i="68"/>
  <c r="I17" i="68"/>
  <c r="C17" i="68"/>
  <c r="C18" i="68" s="1"/>
  <c r="C19" i="68" s="1"/>
  <c r="C20" i="68" s="1"/>
  <c r="C21" i="68" s="1"/>
  <c r="I16" i="68"/>
  <c r="C16" i="68"/>
  <c r="I15" i="68"/>
  <c r="I14" i="68"/>
  <c r="C14" i="68"/>
  <c r="I13" i="68"/>
  <c r="I12" i="68"/>
  <c r="I11" i="68"/>
  <c r="I10" i="68"/>
  <c r="I9" i="68"/>
  <c r="C9" i="68"/>
  <c r="C10" i="68" s="1"/>
  <c r="C11" i="68" s="1"/>
  <c r="I8" i="68"/>
  <c r="I7" i="68"/>
  <c r="I6" i="68"/>
  <c r="C6" i="68"/>
  <c r="C7" i="68" s="1"/>
  <c r="I5" i="68"/>
  <c r="I24" i="68" s="1"/>
  <c r="F15" i="67" l="1"/>
  <c r="J15" i="67" s="1"/>
  <c r="J25" i="67" s="1"/>
  <c r="I78" i="67" s="1"/>
  <c r="AV50" i="2" s="1"/>
  <c r="C9" i="67"/>
  <c r="AL38" i="2"/>
  <c r="J17" i="55"/>
  <c r="J24" i="55" s="1"/>
  <c r="I79" i="55" s="1"/>
  <c r="AJ50" i="2" s="1"/>
  <c r="J17" i="50"/>
  <c r="J26" i="50" s="1"/>
  <c r="J105" i="50" s="1"/>
  <c r="I80" i="47"/>
  <c r="P50" i="2" s="1"/>
  <c r="P51" i="2"/>
  <c r="J88" i="42"/>
  <c r="J99" i="42"/>
  <c r="J100" i="42" s="1"/>
  <c r="J101" i="42" s="1"/>
  <c r="I62" i="42" s="1"/>
  <c r="I39" i="41"/>
  <c r="I23" i="42"/>
  <c r="G98" i="41"/>
  <c r="J98" i="41" s="1"/>
  <c r="B99" i="41"/>
  <c r="B98" i="41"/>
  <c r="G26" i="41"/>
  <c r="J19" i="40"/>
  <c r="I89" i="40" s="1"/>
  <c r="E51" i="2" s="1"/>
  <c r="J16" i="40"/>
  <c r="J30" i="40" s="1"/>
  <c r="J101" i="40" s="1"/>
  <c r="J15" i="40"/>
  <c r="J29" i="40" s="1"/>
  <c r="J134" i="40" s="1"/>
  <c r="J83" i="67"/>
  <c r="J84" i="67" s="1"/>
  <c r="J79" i="66"/>
  <c r="J80" i="66" s="1"/>
  <c r="J21" i="66"/>
  <c r="I74" i="66" s="1"/>
  <c r="AU50" i="2" s="1"/>
  <c r="J20" i="66"/>
  <c r="J84" i="66" s="1"/>
  <c r="J15" i="66"/>
  <c r="C9" i="66"/>
  <c r="J78" i="65"/>
  <c r="J79" i="65" s="1"/>
  <c r="J15" i="65"/>
  <c r="J19" i="65" s="1"/>
  <c r="I50" i="65" s="1"/>
  <c r="AT29" i="2" s="1"/>
  <c r="J80" i="64"/>
  <c r="J81" i="64" s="1"/>
  <c r="J20" i="64"/>
  <c r="I52" i="64" s="1"/>
  <c r="AS29" i="2" s="1"/>
  <c r="J78" i="63"/>
  <c r="J79" i="63" s="1"/>
  <c r="J16" i="63"/>
  <c r="J21" i="63" s="1"/>
  <c r="I73" i="63" s="1"/>
  <c r="AR50" i="2" s="1"/>
  <c r="J15" i="63"/>
  <c r="J20" i="63" s="1"/>
  <c r="J83" i="63" s="1"/>
  <c r="C9" i="63"/>
  <c r="J79" i="62"/>
  <c r="J80" i="62" s="1"/>
  <c r="J20" i="62"/>
  <c r="I72" i="62" s="1"/>
  <c r="AQ50" i="2" s="1"/>
  <c r="J15" i="62"/>
  <c r="J19" i="62" s="1"/>
  <c r="J82" i="62" s="1"/>
  <c r="C9" i="62"/>
  <c r="J16" i="61"/>
  <c r="J21" i="61" s="1"/>
  <c r="I81" i="61" s="1"/>
  <c r="AP50" i="2" s="1"/>
  <c r="J15" i="61"/>
  <c r="J20" i="61" s="1"/>
  <c r="J93" i="61" s="1"/>
  <c r="J92" i="60"/>
  <c r="J81" i="60"/>
  <c r="J20" i="60"/>
  <c r="J87" i="60" s="1"/>
  <c r="J17" i="60"/>
  <c r="J22" i="60" s="1"/>
  <c r="J16" i="60"/>
  <c r="J21" i="60" s="1"/>
  <c r="I75" i="60" s="1"/>
  <c r="AO50" i="2" s="1"/>
  <c r="J15" i="60"/>
  <c r="J87" i="59"/>
  <c r="J89" i="59" s="1"/>
  <c r="J90" i="59" s="1"/>
  <c r="I39" i="59" s="1"/>
  <c r="J25" i="59"/>
  <c r="J117" i="59" s="1"/>
  <c r="J18" i="59"/>
  <c r="J26" i="59" s="1"/>
  <c r="I81" i="59" s="1"/>
  <c r="AN50" i="2" s="1"/>
  <c r="J24" i="59"/>
  <c r="J97" i="59" s="1"/>
  <c r="J15" i="59"/>
  <c r="J23" i="59" s="1"/>
  <c r="J92" i="59" s="1"/>
  <c r="C9" i="59"/>
  <c r="J103" i="58"/>
  <c r="J104" i="58" s="1"/>
  <c r="J87" i="58"/>
  <c r="J25" i="58"/>
  <c r="J117" i="58" s="1"/>
  <c r="J118" i="58" s="1"/>
  <c r="J119" i="58" s="1"/>
  <c r="J120" i="58" s="1"/>
  <c r="I62" i="58" s="1"/>
  <c r="J18" i="58"/>
  <c r="J26" i="58" s="1"/>
  <c r="I81" i="58" s="1"/>
  <c r="AM50" i="2" s="1"/>
  <c r="J16" i="58"/>
  <c r="J24" i="58" s="1"/>
  <c r="J97" i="58" s="1"/>
  <c r="J15" i="58"/>
  <c r="J23" i="58" s="1"/>
  <c r="J92" i="58" s="1"/>
  <c r="C9" i="58"/>
  <c r="J88" i="57"/>
  <c r="J89" i="57" s="1"/>
  <c r="J87" i="57"/>
  <c r="J29" i="57"/>
  <c r="J118" i="57" s="1"/>
  <c r="J20" i="57"/>
  <c r="J28" i="57" s="1"/>
  <c r="J95" i="57" s="1"/>
  <c r="J97" i="57" s="1"/>
  <c r="J98" i="57" s="1"/>
  <c r="AL6" i="2" s="1"/>
  <c r="J19" i="57"/>
  <c r="J27" i="57" s="1"/>
  <c r="J138" i="57" s="1"/>
  <c r="J18" i="57"/>
  <c r="J26" i="57" s="1"/>
  <c r="J113" i="57" s="1"/>
  <c r="J114" i="57" s="1"/>
  <c r="J17" i="57"/>
  <c r="J25" i="57" s="1"/>
  <c r="J107" i="57" s="1"/>
  <c r="J16" i="57"/>
  <c r="J24" i="57" s="1"/>
  <c r="J101" i="57" s="1"/>
  <c r="J15" i="57"/>
  <c r="J23" i="57" s="1"/>
  <c r="I61" i="57" s="1"/>
  <c r="AL29" i="2" s="1"/>
  <c r="C9" i="57"/>
  <c r="F4" i="57"/>
  <c r="J109" i="56"/>
  <c r="J110" i="56" s="1"/>
  <c r="J111" i="56" s="1"/>
  <c r="J112" i="56" s="1"/>
  <c r="I60" i="56" s="1"/>
  <c r="J96" i="56"/>
  <c r="J95" i="56"/>
  <c r="J94" i="56"/>
  <c r="J29" i="56"/>
  <c r="J25" i="56"/>
  <c r="J34" i="56" s="1"/>
  <c r="J119" i="56" s="1"/>
  <c r="J24" i="56"/>
  <c r="J33" i="56" s="1"/>
  <c r="J103" i="56" s="1"/>
  <c r="J23" i="56"/>
  <c r="J22" i="56"/>
  <c r="J21" i="56"/>
  <c r="J20" i="56"/>
  <c r="J31" i="56" s="1"/>
  <c r="J19" i="56"/>
  <c r="J18" i="56"/>
  <c r="J17" i="56"/>
  <c r="J114" i="56" s="1"/>
  <c r="J15" i="56"/>
  <c r="J28" i="56" s="1"/>
  <c r="I67" i="56" s="1"/>
  <c r="C9" i="56"/>
  <c r="J3" i="56"/>
  <c r="J85" i="55"/>
  <c r="J23" i="55"/>
  <c r="J109" i="55" s="1"/>
  <c r="J15" i="55"/>
  <c r="J22" i="55" s="1"/>
  <c r="J90" i="55" s="1"/>
  <c r="C9" i="55"/>
  <c r="J105" i="54"/>
  <c r="J89" i="54"/>
  <c r="J88" i="54"/>
  <c r="J25" i="54"/>
  <c r="J99" i="54" s="1"/>
  <c r="J100" i="54" s="1"/>
  <c r="J19" i="54"/>
  <c r="J27" i="54" s="1"/>
  <c r="I82" i="54" s="1"/>
  <c r="AI50" i="2" s="1"/>
  <c r="J18" i="54"/>
  <c r="J17" i="54"/>
  <c r="J24" i="54" s="1"/>
  <c r="J94" i="54" s="1"/>
  <c r="J16" i="54"/>
  <c r="J26" i="54" s="1"/>
  <c r="J104" i="54" s="1"/>
  <c r="J106" i="54" s="1"/>
  <c r="J107" i="54" s="1"/>
  <c r="I62" i="54" s="1"/>
  <c r="AI30" i="2" s="1"/>
  <c r="C9" i="54"/>
  <c r="J89" i="53"/>
  <c r="J90" i="53" s="1"/>
  <c r="J91" i="53" s="1"/>
  <c r="J92" i="53" s="1"/>
  <c r="I41" i="53" s="1"/>
  <c r="I67" i="53"/>
  <c r="J27" i="53"/>
  <c r="J104" i="53" s="1"/>
  <c r="J105" i="53" s="1"/>
  <c r="J19" i="53"/>
  <c r="J29" i="53" s="1"/>
  <c r="I62" i="53" s="1"/>
  <c r="J18" i="53"/>
  <c r="J28" i="53" s="1"/>
  <c r="I83" i="53" s="1"/>
  <c r="J16" i="53"/>
  <c r="J26" i="53" s="1"/>
  <c r="J99" i="53" s="1"/>
  <c r="J15" i="53"/>
  <c r="J25" i="53" s="1"/>
  <c r="J94" i="53" s="1"/>
  <c r="C9" i="53"/>
  <c r="J87" i="14"/>
  <c r="J78" i="39"/>
  <c r="J79" i="39" s="1"/>
  <c r="J81" i="38"/>
  <c r="J82" i="38" s="1"/>
  <c r="J82" i="13"/>
  <c r="J83" i="13" s="1"/>
  <c r="J77" i="6"/>
  <c r="J80" i="6" s="1"/>
  <c r="J15" i="6"/>
  <c r="J17" i="6" s="1"/>
  <c r="I49" i="6" s="1"/>
  <c r="AC27" i="2" s="1"/>
  <c r="J77" i="12"/>
  <c r="J80" i="12" s="1"/>
  <c r="J15" i="12"/>
  <c r="J17" i="12" s="1"/>
  <c r="I49" i="12" s="1"/>
  <c r="J77" i="11"/>
  <c r="J80" i="11" s="1"/>
  <c r="J15" i="11"/>
  <c r="J17" i="11" s="1"/>
  <c r="I49" i="11" s="1"/>
  <c r="J82" i="5"/>
  <c r="J84" i="5" s="1"/>
  <c r="J85" i="5" s="1"/>
  <c r="I35" i="5" s="1"/>
  <c r="J16" i="5"/>
  <c r="J21" i="5" s="1"/>
  <c r="I54" i="5" s="1"/>
  <c r="Z27" i="2" s="1"/>
  <c r="J15" i="5"/>
  <c r="J20" i="5" s="1"/>
  <c r="J87" i="5" s="1"/>
  <c r="J89" i="5" s="1"/>
  <c r="J90" i="5" s="1"/>
  <c r="I61" i="5" s="1"/>
  <c r="J79" i="52"/>
  <c r="J80" i="52" s="1"/>
  <c r="J15" i="52"/>
  <c r="J20" i="52" s="1"/>
  <c r="J84" i="52" s="1"/>
  <c r="C9" i="52"/>
  <c r="J79" i="51"/>
  <c r="J80" i="51" s="1"/>
  <c r="J15" i="51"/>
  <c r="J20" i="51" s="1"/>
  <c r="J84" i="51" s="1"/>
  <c r="C9" i="51"/>
  <c r="J124" i="50"/>
  <c r="J110" i="50"/>
  <c r="J111" i="50" s="1"/>
  <c r="J112" i="50" s="1"/>
  <c r="J89" i="50"/>
  <c r="J91" i="50" s="1"/>
  <c r="J92" i="50" s="1"/>
  <c r="I41" i="50" s="1"/>
  <c r="J19" i="50"/>
  <c r="J28" i="50" s="1"/>
  <c r="I83" i="50" s="1"/>
  <c r="W50" i="2" s="1"/>
  <c r="J16" i="50"/>
  <c r="J15" i="50"/>
  <c r="J24" i="50" s="1"/>
  <c r="C9" i="50"/>
  <c r="J86" i="49"/>
  <c r="J87" i="49" s="1"/>
  <c r="J20" i="49"/>
  <c r="I79" i="49" s="1"/>
  <c r="V50" i="2" s="1"/>
  <c r="J16" i="49"/>
  <c r="J15" i="49"/>
  <c r="J19" i="49" s="1"/>
  <c r="J91" i="49" s="1"/>
  <c r="C9" i="49"/>
  <c r="J80" i="48"/>
  <c r="J81" i="48" s="1"/>
  <c r="J16" i="48"/>
  <c r="J21" i="48" s="1"/>
  <c r="I73" i="48" s="1"/>
  <c r="U50" i="2" s="1"/>
  <c r="J15" i="48"/>
  <c r="J20" i="48" s="1"/>
  <c r="J84" i="48" s="1"/>
  <c r="C9" i="48"/>
  <c r="J20" i="7"/>
  <c r="J83" i="7" s="1"/>
  <c r="J16" i="7"/>
  <c r="J19" i="7"/>
  <c r="I53" i="7" s="1"/>
  <c r="T29" i="2" s="1"/>
  <c r="J77" i="10"/>
  <c r="J78" i="10" s="1"/>
  <c r="J20" i="10"/>
  <c r="I50" i="10" s="1"/>
  <c r="S28" i="2" s="1"/>
  <c r="J19" i="10"/>
  <c r="I51" i="10" s="1"/>
  <c r="S29" i="2" s="1"/>
  <c r="J80" i="8"/>
  <c r="J81" i="8" s="1"/>
  <c r="I53" i="8"/>
  <c r="R28" i="2" s="1"/>
  <c r="J19" i="8"/>
  <c r="I54" i="8" s="1"/>
  <c r="J79" i="9"/>
  <c r="J80" i="9" s="1"/>
  <c r="J19" i="9"/>
  <c r="I53" i="9" s="1"/>
  <c r="Q29" i="2" s="1"/>
  <c r="J16" i="9"/>
  <c r="J20" i="9" s="1"/>
  <c r="J83" i="9" s="1"/>
  <c r="J91" i="47"/>
  <c r="J85" i="47"/>
  <c r="J16" i="47"/>
  <c r="J15" i="47"/>
  <c r="J22" i="47" s="1"/>
  <c r="J118" i="46"/>
  <c r="J104" i="46"/>
  <c r="J105" i="46" s="1"/>
  <c r="J106" i="46" s="1"/>
  <c r="J95" i="46"/>
  <c r="J96" i="46" s="1"/>
  <c r="J97" i="46" s="1"/>
  <c r="I54" i="46" s="1"/>
  <c r="O23" i="2" s="1"/>
  <c r="J88" i="46"/>
  <c r="J99" i="46"/>
  <c r="J87" i="45"/>
  <c r="J17" i="45"/>
  <c r="J21" i="45" s="1"/>
  <c r="G17" i="45"/>
  <c r="J16" i="45"/>
  <c r="J15" i="45"/>
  <c r="J20" i="45" s="1"/>
  <c r="J92" i="45" s="1"/>
  <c r="J88" i="44"/>
  <c r="J89" i="44" s="1"/>
  <c r="J91" i="43"/>
  <c r="J20" i="43"/>
  <c r="J19" i="43"/>
  <c r="J25" i="43" s="1"/>
  <c r="J102" i="43" s="1"/>
  <c r="J103" i="43" s="1"/>
  <c r="J18" i="43"/>
  <c r="J17" i="43"/>
  <c r="J15" i="43"/>
  <c r="J24" i="43" s="1"/>
  <c r="J96" i="43" s="1"/>
  <c r="J97" i="43" s="1"/>
  <c r="J89" i="42"/>
  <c r="J15" i="42"/>
  <c r="J20" i="42" s="1"/>
  <c r="J93" i="42" s="1"/>
  <c r="C9" i="42"/>
  <c r="J88" i="41"/>
  <c r="J89" i="41" s="1"/>
  <c r="I78" i="41"/>
  <c r="J47" i="2" s="1"/>
  <c r="I54" i="41"/>
  <c r="J23" i="2" s="1"/>
  <c r="I53" i="41"/>
  <c r="J15" i="41"/>
  <c r="J20" i="41" s="1"/>
  <c r="J93" i="41" s="1"/>
  <c r="C9" i="41"/>
  <c r="J90" i="37"/>
  <c r="J89" i="37"/>
  <c r="J91" i="37" s="1"/>
  <c r="J92" i="37" s="1"/>
  <c r="J93" i="37" s="1"/>
  <c r="I41" i="37" s="1"/>
  <c r="J28" i="37"/>
  <c r="I62" i="37" s="1"/>
  <c r="I29" i="2" s="1"/>
  <c r="J22" i="37"/>
  <c r="J105" i="37" s="1"/>
  <c r="G21" i="37"/>
  <c r="J21" i="37" s="1"/>
  <c r="J19" i="37"/>
  <c r="J18" i="37"/>
  <c r="J90" i="4"/>
  <c r="J89" i="4"/>
  <c r="J91" i="4" s="1"/>
  <c r="J92" i="4" s="1"/>
  <c r="J93" i="4" s="1"/>
  <c r="I42" i="4" s="1"/>
  <c r="J27" i="4"/>
  <c r="I63" i="4" s="1"/>
  <c r="J19" i="4"/>
  <c r="J18" i="4"/>
  <c r="J26" i="4" s="1"/>
  <c r="J100" i="4" s="1"/>
  <c r="J17" i="4"/>
  <c r="J16" i="4"/>
  <c r="J25" i="4" s="1"/>
  <c r="J95" i="4" s="1"/>
  <c r="J98" i="3"/>
  <c r="J99" i="3" s="1"/>
  <c r="J100" i="3" s="1"/>
  <c r="I55" i="3" s="1"/>
  <c r="G23" i="2" s="1"/>
  <c r="J87" i="3"/>
  <c r="J88" i="3" s="1"/>
  <c r="J24" i="3"/>
  <c r="J23" i="3"/>
  <c r="J92" i="3" s="1"/>
  <c r="J93" i="3" s="1"/>
  <c r="J94" i="3" s="1"/>
  <c r="J95" i="3" s="1"/>
  <c r="I66" i="3" s="1"/>
  <c r="J19" i="3"/>
  <c r="J26" i="3" s="1"/>
  <c r="I60" i="3" s="1"/>
  <c r="G28" i="2" s="1"/>
  <c r="J18" i="3"/>
  <c r="J25" i="3" s="1"/>
  <c r="I61" i="3" s="1"/>
  <c r="G29" i="2" s="1"/>
  <c r="J17" i="3"/>
  <c r="J16" i="3"/>
  <c r="J15" i="3"/>
  <c r="J86" i="36"/>
  <c r="J85" i="36"/>
  <c r="J24" i="36"/>
  <c r="I59" i="36" s="1"/>
  <c r="F29" i="2" s="1"/>
  <c r="J22" i="36"/>
  <c r="J91" i="36" s="1"/>
  <c r="J18" i="36"/>
  <c r="J17" i="36"/>
  <c r="J96" i="36" s="1"/>
  <c r="J97" i="36" s="1"/>
  <c r="J16" i="36"/>
  <c r="J95" i="40"/>
  <c r="J96" i="40" s="1"/>
  <c r="J97" i="40" s="1"/>
  <c r="J98" i="40" s="1"/>
  <c r="I46" i="40" s="1"/>
  <c r="J18" i="40"/>
  <c r="J128" i="40" s="1"/>
  <c r="J129" i="40" s="1"/>
  <c r="J17" i="40"/>
  <c r="J31" i="40" s="1"/>
  <c r="J108" i="40" s="1"/>
  <c r="AV53" i="2"/>
  <c r="AV52" i="2"/>
  <c r="AU52" i="2"/>
  <c r="AT52" i="2"/>
  <c r="AS52" i="2"/>
  <c r="AR52" i="2"/>
  <c r="AQ52" i="2"/>
  <c r="AP52" i="2"/>
  <c r="AO52" i="2"/>
  <c r="AN52" i="2"/>
  <c r="AM52" i="2"/>
  <c r="AL52" i="2"/>
  <c r="AK52" i="2"/>
  <c r="AJ52" i="2"/>
  <c r="AI52" i="2"/>
  <c r="AH52" i="2"/>
  <c r="AG52" i="2"/>
  <c r="AF52" i="2"/>
  <c r="AE52" i="2"/>
  <c r="AD52" i="2"/>
  <c r="AC52" i="2"/>
  <c r="AB52" i="2"/>
  <c r="AA52" i="2"/>
  <c r="Z52" i="2"/>
  <c r="Y52" i="2"/>
  <c r="X52" i="2"/>
  <c r="W52" i="2"/>
  <c r="V52" i="2"/>
  <c r="U52" i="2"/>
  <c r="T52" i="2"/>
  <c r="S52" i="2"/>
  <c r="R52" i="2"/>
  <c r="Q52" i="2"/>
  <c r="P52" i="2"/>
  <c r="O52" i="2"/>
  <c r="N52" i="2"/>
  <c r="M52" i="2"/>
  <c r="L52" i="2"/>
  <c r="K52" i="2"/>
  <c r="J52" i="2"/>
  <c r="I52" i="2"/>
  <c r="H52" i="2"/>
  <c r="G52" i="2"/>
  <c r="F52" i="2"/>
  <c r="E52" i="2"/>
  <c r="AV51" i="2"/>
  <c r="AU51" i="2"/>
  <c r="AT51" i="2"/>
  <c r="AS51" i="2"/>
  <c r="AR51" i="2"/>
  <c r="AQ51" i="2"/>
  <c r="AP51" i="2"/>
  <c r="AO51" i="2"/>
  <c r="AN51" i="2"/>
  <c r="AM51" i="2"/>
  <c r="AL51" i="2"/>
  <c r="AK51" i="2"/>
  <c r="AJ51" i="2"/>
  <c r="AI51" i="2"/>
  <c r="AH51" i="2"/>
  <c r="AG51" i="2"/>
  <c r="AF51" i="2"/>
  <c r="AE51" i="2"/>
  <c r="AD51" i="2"/>
  <c r="AC51" i="2"/>
  <c r="AB51" i="2"/>
  <c r="AA51" i="2"/>
  <c r="Z51" i="2"/>
  <c r="Y51" i="2"/>
  <c r="X51" i="2"/>
  <c r="W51" i="2"/>
  <c r="V51" i="2"/>
  <c r="U51" i="2"/>
  <c r="T51" i="2"/>
  <c r="S51" i="2"/>
  <c r="R51" i="2"/>
  <c r="Q51" i="2"/>
  <c r="O51" i="2"/>
  <c r="N51" i="2"/>
  <c r="M51" i="2"/>
  <c r="L51" i="2"/>
  <c r="K51" i="2"/>
  <c r="J51" i="2"/>
  <c r="I51" i="2"/>
  <c r="H51" i="2"/>
  <c r="G51" i="2"/>
  <c r="F51" i="2"/>
  <c r="AT50" i="2"/>
  <c r="AS50" i="2"/>
  <c r="AL50" i="2"/>
  <c r="AK50" i="2"/>
  <c r="AH50" i="2"/>
  <c r="AG50" i="2"/>
  <c r="AF50" i="2"/>
  <c r="AE50" i="2"/>
  <c r="AD50" i="2"/>
  <c r="AC50" i="2"/>
  <c r="AB50" i="2"/>
  <c r="AA50" i="2"/>
  <c r="Z50" i="2"/>
  <c r="Y50" i="2"/>
  <c r="X50" i="2"/>
  <c r="T50" i="2"/>
  <c r="S50" i="2"/>
  <c r="R50" i="2"/>
  <c r="Q50" i="2"/>
  <c r="O50" i="2"/>
  <c r="N50" i="2"/>
  <c r="M50" i="2"/>
  <c r="L50" i="2"/>
  <c r="K50" i="2"/>
  <c r="J50" i="2"/>
  <c r="I50" i="2"/>
  <c r="H50" i="2"/>
  <c r="G50" i="2"/>
  <c r="F50" i="2"/>
  <c r="E50"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K49" i="2"/>
  <c r="J49" i="2"/>
  <c r="I49" i="2"/>
  <c r="H49" i="2"/>
  <c r="G49" i="2"/>
  <c r="F49" i="2"/>
  <c r="E49" i="2"/>
  <c r="AV48" i="2"/>
  <c r="AU48" i="2"/>
  <c r="AT48" i="2"/>
  <c r="AS48" i="2"/>
  <c r="AR48" i="2"/>
  <c r="AQ48" i="2"/>
  <c r="AP48" i="2"/>
  <c r="AO48" i="2"/>
  <c r="AN48" i="2"/>
  <c r="AM48" i="2"/>
  <c r="AJ48" i="2"/>
  <c r="AI48" i="2"/>
  <c r="AH48" i="2"/>
  <c r="AG48" i="2"/>
  <c r="AF48" i="2"/>
  <c r="AE48" i="2"/>
  <c r="AD48" i="2"/>
  <c r="AC48" i="2"/>
  <c r="AB48" i="2"/>
  <c r="AA48" i="2"/>
  <c r="Z48" i="2"/>
  <c r="Y48" i="2"/>
  <c r="X48" i="2"/>
  <c r="W48" i="2"/>
  <c r="V48" i="2"/>
  <c r="U48" i="2"/>
  <c r="T48" i="2"/>
  <c r="S48" i="2"/>
  <c r="R48" i="2"/>
  <c r="Q48" i="2"/>
  <c r="P48" i="2"/>
  <c r="O48" i="2"/>
  <c r="N48" i="2"/>
  <c r="M48" i="2"/>
  <c r="L48" i="2"/>
  <c r="K48" i="2"/>
  <c r="J48" i="2"/>
  <c r="I48" i="2"/>
  <c r="H48" i="2"/>
  <c r="G48" i="2"/>
  <c r="F48" i="2"/>
  <c r="E48" i="2"/>
  <c r="AV47" i="2"/>
  <c r="AU47" i="2"/>
  <c r="AT47" i="2"/>
  <c r="AS47" i="2"/>
  <c r="AR47" i="2"/>
  <c r="AQ47" i="2"/>
  <c r="AP47" i="2"/>
  <c r="AO47" i="2"/>
  <c r="AN47" i="2"/>
  <c r="AM47" i="2"/>
  <c r="AL47" i="2"/>
  <c r="AK47" i="2"/>
  <c r="AJ47" i="2"/>
  <c r="AI47" i="2"/>
  <c r="AH47" i="2"/>
  <c r="AG47" i="2"/>
  <c r="AF47" i="2"/>
  <c r="AE47" i="2"/>
  <c r="AD47" i="2"/>
  <c r="AC47" i="2"/>
  <c r="AB47" i="2"/>
  <c r="AA47" i="2"/>
  <c r="Z47" i="2"/>
  <c r="Y47" i="2"/>
  <c r="X47" i="2"/>
  <c r="W47" i="2"/>
  <c r="V47" i="2"/>
  <c r="U47" i="2"/>
  <c r="T47" i="2"/>
  <c r="S47" i="2"/>
  <c r="R47" i="2"/>
  <c r="Q47" i="2"/>
  <c r="P47" i="2"/>
  <c r="O47" i="2"/>
  <c r="N47" i="2"/>
  <c r="M47" i="2"/>
  <c r="L47" i="2"/>
  <c r="K47" i="2"/>
  <c r="I47" i="2"/>
  <c r="H47" i="2"/>
  <c r="G47" i="2"/>
  <c r="F47" i="2"/>
  <c r="E47" i="2"/>
  <c r="AV46" i="2"/>
  <c r="AU46" i="2"/>
  <c r="AT46" i="2"/>
  <c r="AS46" i="2"/>
  <c r="AR46" i="2"/>
  <c r="AQ46" i="2"/>
  <c r="AP46" i="2"/>
  <c r="AO46" i="2"/>
  <c r="AN46" i="2"/>
  <c r="AM46" i="2"/>
  <c r="AL46" i="2"/>
  <c r="AK46" i="2"/>
  <c r="AJ46" i="2"/>
  <c r="AI46" i="2"/>
  <c r="AH46" i="2"/>
  <c r="AG46" i="2"/>
  <c r="AF46" i="2"/>
  <c r="AE46" i="2"/>
  <c r="AD46" i="2"/>
  <c r="AC46" i="2"/>
  <c r="AB46" i="2"/>
  <c r="AA46" i="2"/>
  <c r="Z46" i="2"/>
  <c r="Y46" i="2"/>
  <c r="X46" i="2"/>
  <c r="W46" i="2"/>
  <c r="V46" i="2"/>
  <c r="U46" i="2"/>
  <c r="T46" i="2"/>
  <c r="S46" i="2"/>
  <c r="R46" i="2"/>
  <c r="Q46" i="2"/>
  <c r="P46" i="2"/>
  <c r="O46" i="2"/>
  <c r="N46" i="2"/>
  <c r="M46" i="2"/>
  <c r="L46" i="2"/>
  <c r="K46" i="2"/>
  <c r="J46" i="2"/>
  <c r="I46" i="2"/>
  <c r="H46" i="2"/>
  <c r="G46" i="2"/>
  <c r="F46" i="2"/>
  <c r="E46" i="2"/>
  <c r="AV45" i="2"/>
  <c r="AU45" i="2"/>
  <c r="AT45" i="2"/>
  <c r="AS45" i="2"/>
  <c r="AR45" i="2"/>
  <c r="AQ45" i="2"/>
  <c r="AP45" i="2"/>
  <c r="AO45" i="2"/>
  <c r="AN45" i="2"/>
  <c r="AM45" i="2"/>
  <c r="AL45" i="2"/>
  <c r="AK45" i="2"/>
  <c r="AJ45" i="2"/>
  <c r="AI45" i="2"/>
  <c r="AH45" i="2"/>
  <c r="AG45" i="2"/>
  <c r="AF45" i="2"/>
  <c r="AE45" i="2"/>
  <c r="AD45" i="2"/>
  <c r="AC45" i="2"/>
  <c r="AB45" i="2"/>
  <c r="AA45" i="2"/>
  <c r="Z45" i="2"/>
  <c r="Y45" i="2"/>
  <c r="X45" i="2"/>
  <c r="W45" i="2"/>
  <c r="V45" i="2"/>
  <c r="U45" i="2"/>
  <c r="T45" i="2"/>
  <c r="S45" i="2"/>
  <c r="R45" i="2"/>
  <c r="Q45" i="2"/>
  <c r="P45" i="2"/>
  <c r="O45" i="2"/>
  <c r="N45" i="2"/>
  <c r="M45" i="2"/>
  <c r="L45" i="2"/>
  <c r="K45" i="2"/>
  <c r="J45" i="2"/>
  <c r="I45" i="2"/>
  <c r="H45" i="2"/>
  <c r="G45" i="2"/>
  <c r="F45" i="2"/>
  <c r="E45"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G44" i="2"/>
  <c r="F44" i="2"/>
  <c r="E44" i="2"/>
  <c r="AV43" i="2"/>
  <c r="AU43" i="2"/>
  <c r="AT43" i="2"/>
  <c r="AS43" i="2"/>
  <c r="AR43" i="2"/>
  <c r="AQ43" i="2"/>
  <c r="AP43" i="2"/>
  <c r="AO43" i="2"/>
  <c r="AN43" i="2"/>
  <c r="AM43" i="2"/>
  <c r="AL43" i="2"/>
  <c r="AK43" i="2"/>
  <c r="AJ43" i="2"/>
  <c r="AI43" i="2"/>
  <c r="AH43" i="2"/>
  <c r="AG43" i="2"/>
  <c r="AF43" i="2"/>
  <c r="AE43" i="2"/>
  <c r="AD43" i="2"/>
  <c r="AC43" i="2"/>
  <c r="AB43" i="2"/>
  <c r="AA43" i="2"/>
  <c r="Z43" i="2"/>
  <c r="Y43" i="2"/>
  <c r="X43" i="2"/>
  <c r="W43" i="2"/>
  <c r="V43" i="2"/>
  <c r="U43" i="2"/>
  <c r="T43" i="2"/>
  <c r="S43" i="2"/>
  <c r="R43" i="2"/>
  <c r="Q43" i="2"/>
  <c r="P43" i="2"/>
  <c r="O43" i="2"/>
  <c r="N43" i="2"/>
  <c r="M43" i="2"/>
  <c r="L43" i="2"/>
  <c r="K43" i="2"/>
  <c r="J43" i="2"/>
  <c r="I43" i="2"/>
  <c r="H43" i="2"/>
  <c r="G43" i="2"/>
  <c r="F43" i="2"/>
  <c r="E43" i="2"/>
  <c r="AV42" i="2"/>
  <c r="AU42" i="2"/>
  <c r="AT42" i="2"/>
  <c r="AS42" i="2"/>
  <c r="AR42" i="2"/>
  <c r="AQ42" i="2"/>
  <c r="AP42" i="2"/>
  <c r="AO42" i="2"/>
  <c r="AN42" i="2"/>
  <c r="AM42" i="2"/>
  <c r="AL42" i="2"/>
  <c r="AK42" i="2"/>
  <c r="AJ42" i="2"/>
  <c r="AI42" i="2"/>
  <c r="AH42" i="2"/>
  <c r="AG42" i="2"/>
  <c r="AF42" i="2"/>
  <c r="AE42" i="2"/>
  <c r="AD42" i="2"/>
  <c r="AC42" i="2"/>
  <c r="AB42" i="2"/>
  <c r="AA42" i="2"/>
  <c r="Z42" i="2"/>
  <c r="Y42" i="2"/>
  <c r="X42" i="2"/>
  <c r="W42" i="2"/>
  <c r="V42" i="2"/>
  <c r="U42" i="2"/>
  <c r="T42" i="2"/>
  <c r="S42" i="2"/>
  <c r="R42" i="2"/>
  <c r="Q42" i="2"/>
  <c r="P42" i="2"/>
  <c r="O42" i="2"/>
  <c r="N42" i="2"/>
  <c r="M42" i="2"/>
  <c r="L42" i="2"/>
  <c r="K42" i="2"/>
  <c r="J42" i="2"/>
  <c r="I42" i="2"/>
  <c r="H42" i="2"/>
  <c r="G42" i="2"/>
  <c r="F42" i="2"/>
  <c r="E42" i="2"/>
  <c r="AV41" i="2"/>
  <c r="AU41" i="2"/>
  <c r="AT41" i="2"/>
  <c r="AS41" i="2"/>
  <c r="AR41" i="2"/>
  <c r="AQ41" i="2"/>
  <c r="AP41" i="2"/>
  <c r="AO41" i="2"/>
  <c r="AN41" i="2"/>
  <c r="AM41" i="2"/>
  <c r="AL41" i="2"/>
  <c r="AK41" i="2"/>
  <c r="AJ41" i="2"/>
  <c r="AI41" i="2"/>
  <c r="AH41" i="2"/>
  <c r="AG41" i="2"/>
  <c r="AF41" i="2"/>
  <c r="AE41" i="2"/>
  <c r="AD41" i="2"/>
  <c r="AC41" i="2"/>
  <c r="AB41" i="2"/>
  <c r="AA41" i="2"/>
  <c r="Z41" i="2"/>
  <c r="Y41" i="2"/>
  <c r="X41" i="2"/>
  <c r="W41" i="2"/>
  <c r="V41" i="2"/>
  <c r="U41" i="2"/>
  <c r="T41" i="2"/>
  <c r="S41" i="2"/>
  <c r="R41" i="2"/>
  <c r="Q41" i="2"/>
  <c r="P41" i="2"/>
  <c r="O41" i="2"/>
  <c r="N41" i="2"/>
  <c r="M41" i="2"/>
  <c r="L41" i="2"/>
  <c r="K41" i="2"/>
  <c r="J41" i="2"/>
  <c r="I41" i="2"/>
  <c r="H41" i="2"/>
  <c r="G41" i="2"/>
  <c r="F41" i="2"/>
  <c r="E41"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K40" i="2"/>
  <c r="J40" i="2"/>
  <c r="I40" i="2"/>
  <c r="H40" i="2"/>
  <c r="G40" i="2"/>
  <c r="F40" i="2"/>
  <c r="E40" i="2"/>
  <c r="AV39" i="2"/>
  <c r="AU39" i="2"/>
  <c r="AT39" i="2"/>
  <c r="AS39" i="2"/>
  <c r="AR39" i="2"/>
  <c r="AQ39" i="2"/>
  <c r="AP39" i="2"/>
  <c r="AO39" i="2"/>
  <c r="AN39" i="2"/>
  <c r="AM39" i="2"/>
  <c r="AL39" i="2"/>
  <c r="AK39" i="2"/>
  <c r="AJ39" i="2"/>
  <c r="AI39" i="2"/>
  <c r="AH39" i="2"/>
  <c r="AG39" i="2"/>
  <c r="AF39" i="2"/>
  <c r="AE39" i="2"/>
  <c r="AD39" i="2"/>
  <c r="AC39" i="2"/>
  <c r="AB39" i="2"/>
  <c r="AA39" i="2"/>
  <c r="Z39" i="2"/>
  <c r="Y39" i="2"/>
  <c r="X39" i="2"/>
  <c r="W39" i="2"/>
  <c r="V39" i="2"/>
  <c r="U39" i="2"/>
  <c r="T39" i="2"/>
  <c r="S39" i="2"/>
  <c r="R39" i="2"/>
  <c r="Q39" i="2"/>
  <c r="P39" i="2"/>
  <c r="O39" i="2"/>
  <c r="N39" i="2"/>
  <c r="M39" i="2"/>
  <c r="L39" i="2"/>
  <c r="K39" i="2"/>
  <c r="J39" i="2"/>
  <c r="I39" i="2"/>
  <c r="H39" i="2"/>
  <c r="G39" i="2"/>
  <c r="F39" i="2"/>
  <c r="E39" i="2"/>
  <c r="AV38" i="2"/>
  <c r="AU38" i="2"/>
  <c r="AT38" i="2"/>
  <c r="AS38" i="2"/>
  <c r="AR38" i="2"/>
  <c r="AQ38" i="2"/>
  <c r="AP38" i="2"/>
  <c r="AO38" i="2"/>
  <c r="AN38" i="2"/>
  <c r="AM38" i="2"/>
  <c r="AK38" i="2"/>
  <c r="AJ38" i="2"/>
  <c r="AI38" i="2"/>
  <c r="AH38" i="2"/>
  <c r="AG38" i="2"/>
  <c r="AF38" i="2"/>
  <c r="AE38" i="2"/>
  <c r="AD38" i="2"/>
  <c r="AC38" i="2"/>
  <c r="AB38" i="2"/>
  <c r="AA38" i="2"/>
  <c r="Z38" i="2"/>
  <c r="Y38" i="2"/>
  <c r="X38" i="2"/>
  <c r="W38" i="2"/>
  <c r="V38" i="2"/>
  <c r="U38" i="2"/>
  <c r="T38" i="2"/>
  <c r="S38" i="2"/>
  <c r="R38" i="2"/>
  <c r="Q38" i="2"/>
  <c r="P38" i="2"/>
  <c r="O38" i="2"/>
  <c r="N38" i="2"/>
  <c r="M38" i="2"/>
  <c r="L38" i="2"/>
  <c r="K38" i="2"/>
  <c r="J38" i="2"/>
  <c r="I38" i="2"/>
  <c r="H38" i="2"/>
  <c r="G38" i="2"/>
  <c r="F38" i="2"/>
  <c r="E38" i="2"/>
  <c r="AV37" i="2"/>
  <c r="AU37" i="2"/>
  <c r="AT37" i="2"/>
  <c r="AS37" i="2"/>
  <c r="AR37" i="2"/>
  <c r="AQ37" i="2"/>
  <c r="AP37" i="2"/>
  <c r="AO37" i="2"/>
  <c r="AN37" i="2"/>
  <c r="AM37" i="2"/>
  <c r="AL37" i="2"/>
  <c r="AK37" i="2"/>
  <c r="AJ37" i="2"/>
  <c r="AI37" i="2"/>
  <c r="AH37" i="2"/>
  <c r="AG37" i="2"/>
  <c r="AF37" i="2"/>
  <c r="AE37" i="2"/>
  <c r="AD37" i="2"/>
  <c r="AC37" i="2"/>
  <c r="AB37" i="2"/>
  <c r="AA37" i="2"/>
  <c r="Z37" i="2"/>
  <c r="Y37" i="2"/>
  <c r="X37" i="2"/>
  <c r="W37" i="2"/>
  <c r="V37" i="2"/>
  <c r="U37" i="2"/>
  <c r="T37" i="2"/>
  <c r="S37" i="2"/>
  <c r="R37" i="2"/>
  <c r="Q37" i="2"/>
  <c r="P37" i="2"/>
  <c r="O37" i="2"/>
  <c r="N37" i="2"/>
  <c r="M37" i="2"/>
  <c r="K37" i="2"/>
  <c r="J37" i="2"/>
  <c r="H37" i="2"/>
  <c r="G37" i="2"/>
  <c r="F37" i="2"/>
  <c r="E37" i="2"/>
  <c r="AV36" i="2"/>
  <c r="AU36" i="2"/>
  <c r="AT36" i="2"/>
  <c r="AS36" i="2"/>
  <c r="AR36" i="2"/>
  <c r="AQ36" i="2"/>
  <c r="AP36" i="2"/>
  <c r="AO36" i="2"/>
  <c r="AN36" i="2"/>
  <c r="AM36" i="2"/>
  <c r="AL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J36" i="2"/>
  <c r="I36" i="2"/>
  <c r="H36" i="2"/>
  <c r="G36" i="2"/>
  <c r="F36" i="2"/>
  <c r="E36"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E35" i="2"/>
  <c r="AV32" i="2"/>
  <c r="AU32" i="2"/>
  <c r="AT32" i="2"/>
  <c r="AS32" i="2"/>
  <c r="AR32" i="2"/>
  <c r="AQ32" i="2"/>
  <c r="AP32" i="2"/>
  <c r="AO32" i="2"/>
  <c r="AV30" i="2"/>
  <c r="AT30" i="2"/>
  <c r="AS30" i="2"/>
  <c r="AN30" i="2"/>
  <c r="AM30" i="2"/>
  <c r="AL30" i="2"/>
  <c r="AK30" i="2"/>
  <c r="AJ30" i="2"/>
  <c r="AH30" i="2"/>
  <c r="AG30" i="2"/>
  <c r="AF30" i="2"/>
  <c r="AE30" i="2"/>
  <c r="AD30" i="2"/>
  <c r="AC30" i="2"/>
  <c r="AB30" i="2"/>
  <c r="AA30" i="2"/>
  <c r="Z30" i="2"/>
  <c r="T30" i="2"/>
  <c r="S30" i="2"/>
  <c r="R30" i="2"/>
  <c r="Q30" i="2"/>
  <c r="P30" i="2"/>
  <c r="O30" i="2"/>
  <c r="N30" i="2"/>
  <c r="M30" i="2"/>
  <c r="L30" i="2"/>
  <c r="I30" i="2"/>
  <c r="H30" i="2"/>
  <c r="G30" i="2"/>
  <c r="F30" i="2"/>
  <c r="AV29" i="2"/>
  <c r="AU29" i="2"/>
  <c r="AR29" i="2"/>
  <c r="AQ29" i="2"/>
  <c r="AP29" i="2"/>
  <c r="AO29" i="2"/>
  <c r="AN29" i="2"/>
  <c r="AM29" i="2"/>
  <c r="AK29" i="2"/>
  <c r="AJ29" i="2"/>
  <c r="AI29" i="2"/>
  <c r="AH29" i="2"/>
  <c r="AG29" i="2"/>
  <c r="AF29" i="2"/>
  <c r="AE29" i="2"/>
  <c r="AD29" i="2"/>
  <c r="AC29" i="2"/>
  <c r="AB29" i="2"/>
  <c r="AA29" i="2"/>
  <c r="Z29" i="2"/>
  <c r="Y29" i="2"/>
  <c r="X29" i="2"/>
  <c r="W29" i="2"/>
  <c r="V29" i="2"/>
  <c r="U29" i="2"/>
  <c r="R29" i="2"/>
  <c r="P29" i="2"/>
  <c r="O29" i="2"/>
  <c r="N29" i="2"/>
  <c r="M29" i="2"/>
  <c r="L29" i="2"/>
  <c r="K29" i="2"/>
  <c r="J29" i="2"/>
  <c r="H29" i="2"/>
  <c r="E29" i="2"/>
  <c r="AV28" i="2"/>
  <c r="AU28" i="2"/>
  <c r="AT28" i="2"/>
  <c r="AS28" i="2"/>
  <c r="AR28" i="2"/>
  <c r="AQ28" i="2"/>
  <c r="AP28" i="2"/>
  <c r="AO28" i="2"/>
  <c r="AN28" i="2"/>
  <c r="AM28" i="2"/>
  <c r="AL28" i="2"/>
  <c r="AK28" i="2"/>
  <c r="AJ28" i="2"/>
  <c r="AI28" i="2"/>
  <c r="AH28" i="2"/>
  <c r="AG28" i="2"/>
  <c r="AF28" i="2"/>
  <c r="AE28" i="2"/>
  <c r="AD28" i="2"/>
  <c r="AC28" i="2"/>
  <c r="AB28" i="2"/>
  <c r="AA28" i="2"/>
  <c r="Z28" i="2"/>
  <c r="Y28" i="2"/>
  <c r="X28" i="2"/>
  <c r="W28" i="2"/>
  <c r="V28" i="2"/>
  <c r="U28" i="2"/>
  <c r="T28" i="2"/>
  <c r="Q28" i="2"/>
  <c r="P28" i="2"/>
  <c r="O28" i="2"/>
  <c r="N28" i="2"/>
  <c r="M28" i="2"/>
  <c r="L28" i="2"/>
  <c r="K28" i="2"/>
  <c r="J28" i="2"/>
  <c r="I28" i="2"/>
  <c r="H28" i="2"/>
  <c r="F28" i="2"/>
  <c r="E28" i="2"/>
  <c r="AV27" i="2"/>
  <c r="AU27" i="2"/>
  <c r="AT27" i="2"/>
  <c r="AS27" i="2"/>
  <c r="AR27" i="2"/>
  <c r="AQ27" i="2"/>
  <c r="AP27" i="2"/>
  <c r="AO27" i="2"/>
  <c r="AN27" i="2"/>
  <c r="AM27" i="2"/>
  <c r="AL27" i="2"/>
  <c r="AK27" i="2"/>
  <c r="AJ27" i="2"/>
  <c r="AI27" i="2"/>
  <c r="AH27" i="2"/>
  <c r="AG27" i="2"/>
  <c r="AF27" i="2"/>
  <c r="AE27" i="2"/>
  <c r="AD27" i="2"/>
  <c r="AB27" i="2"/>
  <c r="AA27" i="2"/>
  <c r="Y27" i="2"/>
  <c r="X27" i="2"/>
  <c r="W27" i="2"/>
  <c r="V27" i="2"/>
  <c r="U27" i="2"/>
  <c r="T27" i="2"/>
  <c r="S27" i="2"/>
  <c r="R27" i="2"/>
  <c r="Q27" i="2"/>
  <c r="P27" i="2"/>
  <c r="O27" i="2"/>
  <c r="N27" i="2"/>
  <c r="M27" i="2"/>
  <c r="L27" i="2"/>
  <c r="K27" i="2"/>
  <c r="J27" i="2"/>
  <c r="I27" i="2"/>
  <c r="H27" i="2"/>
  <c r="G27" i="2"/>
  <c r="F27" i="2"/>
  <c r="E27" i="2"/>
  <c r="AV26" i="2"/>
  <c r="AU26" i="2"/>
  <c r="AT26" i="2"/>
  <c r="AS26" i="2"/>
  <c r="AR26" i="2"/>
  <c r="AQ26" i="2"/>
  <c r="AP26" i="2"/>
  <c r="AO26" i="2"/>
  <c r="AN26" i="2"/>
  <c r="AM26" i="2"/>
  <c r="AL26" i="2"/>
  <c r="AK26" i="2"/>
  <c r="AJ26" i="2"/>
  <c r="AI26" i="2"/>
  <c r="AH26" i="2"/>
  <c r="AG26" i="2"/>
  <c r="AF26" i="2"/>
  <c r="AE26" i="2"/>
  <c r="AD26" i="2"/>
  <c r="AC26" i="2"/>
  <c r="AB26" i="2"/>
  <c r="AA26" i="2"/>
  <c r="Z26" i="2"/>
  <c r="Y26" i="2"/>
  <c r="X26" i="2"/>
  <c r="W26" i="2"/>
  <c r="V26" i="2"/>
  <c r="U26" i="2"/>
  <c r="T26" i="2"/>
  <c r="S26" i="2"/>
  <c r="R26" i="2"/>
  <c r="Q26" i="2"/>
  <c r="P26" i="2"/>
  <c r="O26" i="2"/>
  <c r="N26" i="2"/>
  <c r="M26" i="2"/>
  <c r="L26" i="2"/>
  <c r="K26" i="2"/>
  <c r="J26" i="2"/>
  <c r="I26" i="2"/>
  <c r="H26" i="2"/>
  <c r="G26" i="2"/>
  <c r="F26" i="2"/>
  <c r="E26" i="2"/>
  <c r="AV25" i="2"/>
  <c r="AU25" i="2"/>
  <c r="AT25" i="2"/>
  <c r="AS25" i="2"/>
  <c r="AR25" i="2"/>
  <c r="AQ25" i="2"/>
  <c r="AP25" i="2"/>
  <c r="AO25" i="2"/>
  <c r="AN25" i="2"/>
  <c r="AM25" i="2"/>
  <c r="AL25" i="2"/>
  <c r="AK25" i="2"/>
  <c r="AJ25" i="2"/>
  <c r="AI25" i="2"/>
  <c r="AH25" i="2"/>
  <c r="AG25" i="2"/>
  <c r="AF25" i="2"/>
  <c r="AE25" i="2"/>
  <c r="AD25" i="2"/>
  <c r="AC25" i="2"/>
  <c r="AB25" i="2"/>
  <c r="AA25" i="2"/>
  <c r="Z25" i="2"/>
  <c r="Y25" i="2"/>
  <c r="X25" i="2"/>
  <c r="W25" i="2"/>
  <c r="V25" i="2"/>
  <c r="U25" i="2"/>
  <c r="T25" i="2"/>
  <c r="R25" i="2"/>
  <c r="Q25" i="2"/>
  <c r="P25" i="2"/>
  <c r="O25" i="2"/>
  <c r="N25" i="2"/>
  <c r="M25" i="2"/>
  <c r="L25" i="2"/>
  <c r="K25" i="2"/>
  <c r="J25" i="2"/>
  <c r="I25" i="2"/>
  <c r="H25" i="2"/>
  <c r="G25" i="2"/>
  <c r="F25" i="2"/>
  <c r="E25" i="2"/>
  <c r="AV24" i="2"/>
  <c r="AU24" i="2"/>
  <c r="AT24" i="2"/>
  <c r="AS24" i="2"/>
  <c r="AR24" i="2"/>
  <c r="AQ24" i="2"/>
  <c r="AP24" i="2"/>
  <c r="AO24" i="2"/>
  <c r="AN24" i="2"/>
  <c r="AM24" i="2"/>
  <c r="AL24" i="2"/>
  <c r="AK24" i="2"/>
  <c r="AJ24" i="2"/>
  <c r="AI24" i="2"/>
  <c r="AH24" i="2"/>
  <c r="AG24" i="2"/>
  <c r="AF24" i="2"/>
  <c r="AE24" i="2"/>
  <c r="AD24" i="2"/>
  <c r="AC24" i="2"/>
  <c r="AB24" i="2"/>
  <c r="AA24" i="2"/>
  <c r="Z24" i="2"/>
  <c r="Y24" i="2"/>
  <c r="X24" i="2"/>
  <c r="W24" i="2"/>
  <c r="V24" i="2"/>
  <c r="U24" i="2"/>
  <c r="T24" i="2"/>
  <c r="S24" i="2"/>
  <c r="R24" i="2"/>
  <c r="Q24" i="2"/>
  <c r="P24" i="2"/>
  <c r="O24" i="2"/>
  <c r="N24" i="2"/>
  <c r="M24" i="2"/>
  <c r="L24" i="2"/>
  <c r="K24" i="2"/>
  <c r="J24" i="2"/>
  <c r="I24" i="2"/>
  <c r="H24" i="2"/>
  <c r="G24" i="2"/>
  <c r="F24" i="2"/>
  <c r="E24" i="2"/>
  <c r="AV23" i="2"/>
  <c r="AU23" i="2"/>
  <c r="AT23" i="2"/>
  <c r="AS23" i="2"/>
  <c r="AR23" i="2"/>
  <c r="AQ23" i="2"/>
  <c r="AP23" i="2"/>
  <c r="AO23" i="2"/>
  <c r="AK23" i="2"/>
  <c r="AJ23" i="2"/>
  <c r="AI23" i="2"/>
  <c r="AH23" i="2"/>
  <c r="AG23" i="2"/>
  <c r="AF23" i="2"/>
  <c r="AE23" i="2"/>
  <c r="AD23" i="2"/>
  <c r="AC23" i="2"/>
  <c r="AB23" i="2"/>
  <c r="AA23" i="2"/>
  <c r="Z23" i="2"/>
  <c r="Y23" i="2"/>
  <c r="X23" i="2"/>
  <c r="W23" i="2"/>
  <c r="V23" i="2"/>
  <c r="U23" i="2"/>
  <c r="T23" i="2"/>
  <c r="S23" i="2"/>
  <c r="R23" i="2"/>
  <c r="Q23" i="2"/>
  <c r="N23" i="2"/>
  <c r="M23" i="2"/>
  <c r="L23" i="2"/>
  <c r="K23" i="2"/>
  <c r="AV21" i="2"/>
  <c r="AU21" i="2"/>
  <c r="AT21" i="2"/>
  <c r="AS21" i="2"/>
  <c r="AR21" i="2"/>
  <c r="AQ21" i="2"/>
  <c r="AP21" i="2"/>
  <c r="AO21" i="2"/>
  <c r="AN21" i="2"/>
  <c r="AM21" i="2"/>
  <c r="AL21" i="2"/>
  <c r="AK21" i="2"/>
  <c r="AJ21" i="2"/>
  <c r="AI21" i="2"/>
  <c r="AH21" i="2"/>
  <c r="AG21" i="2"/>
  <c r="AF21" i="2"/>
  <c r="AE21" i="2"/>
  <c r="AD21" i="2"/>
  <c r="AC21" i="2"/>
  <c r="AB21" i="2"/>
  <c r="AA21" i="2"/>
  <c r="Z21" i="2"/>
  <c r="Y21" i="2"/>
  <c r="X21" i="2"/>
  <c r="W21" i="2"/>
  <c r="V21" i="2"/>
  <c r="U21" i="2"/>
  <c r="T21" i="2"/>
  <c r="S21" i="2"/>
  <c r="R21" i="2"/>
  <c r="Q21" i="2"/>
  <c r="P21" i="2"/>
  <c r="O21" i="2"/>
  <c r="N21" i="2"/>
  <c r="M21" i="2"/>
  <c r="L21" i="2"/>
  <c r="K21" i="2"/>
  <c r="J21" i="2"/>
  <c r="I21" i="2"/>
  <c r="H21" i="2"/>
  <c r="G21" i="2"/>
  <c r="F21" i="2"/>
  <c r="E21" i="2"/>
  <c r="AV20" i="2"/>
  <c r="AU20" i="2"/>
  <c r="AT20" i="2"/>
  <c r="AS20" i="2"/>
  <c r="AR20" i="2"/>
  <c r="AQ20" i="2"/>
  <c r="AP20" i="2"/>
  <c r="AO20" i="2"/>
  <c r="AN20" i="2"/>
  <c r="AM20" i="2"/>
  <c r="AL20" i="2"/>
  <c r="AK20" i="2"/>
  <c r="AJ20" i="2"/>
  <c r="AI20" i="2"/>
  <c r="AH20" i="2"/>
  <c r="AG20" i="2"/>
  <c r="AF20" i="2"/>
  <c r="AE20" i="2"/>
  <c r="AD20" i="2"/>
  <c r="AC20" i="2"/>
  <c r="AB20" i="2"/>
  <c r="AA20" i="2"/>
  <c r="Z20" i="2"/>
  <c r="Y20" i="2"/>
  <c r="X20" i="2"/>
  <c r="W20" i="2"/>
  <c r="V20" i="2"/>
  <c r="U20" i="2"/>
  <c r="T20" i="2"/>
  <c r="S20" i="2"/>
  <c r="R20" i="2"/>
  <c r="Q20" i="2"/>
  <c r="P20" i="2"/>
  <c r="O20" i="2"/>
  <c r="N20" i="2"/>
  <c r="M20" i="2"/>
  <c r="L20" i="2"/>
  <c r="K20" i="2"/>
  <c r="J20" i="2"/>
  <c r="I20" i="2"/>
  <c r="H20" i="2"/>
  <c r="G20" i="2"/>
  <c r="F20" i="2"/>
  <c r="E20" i="2"/>
  <c r="AV19" i="2"/>
  <c r="AU19" i="2"/>
  <c r="AT19" i="2"/>
  <c r="AS19" i="2"/>
  <c r="AR19" i="2"/>
  <c r="AQ19" i="2"/>
  <c r="AP19" i="2"/>
  <c r="AO19" i="2"/>
  <c r="AN19" i="2"/>
  <c r="AM19" i="2"/>
  <c r="AL19" i="2"/>
  <c r="AK19" i="2"/>
  <c r="AJ19" i="2"/>
  <c r="AI19" i="2"/>
  <c r="AH19" i="2"/>
  <c r="AG19" i="2"/>
  <c r="AF19" i="2"/>
  <c r="AE19" i="2"/>
  <c r="AD19" i="2"/>
  <c r="AC19" i="2"/>
  <c r="AB19" i="2"/>
  <c r="AA19" i="2"/>
  <c r="Z19" i="2"/>
  <c r="Y19" i="2"/>
  <c r="X19" i="2"/>
  <c r="W19" i="2"/>
  <c r="V19" i="2"/>
  <c r="U19" i="2"/>
  <c r="T19" i="2"/>
  <c r="S19" i="2"/>
  <c r="R19" i="2"/>
  <c r="Q19" i="2"/>
  <c r="P19" i="2"/>
  <c r="O19" i="2"/>
  <c r="N19" i="2"/>
  <c r="M19" i="2"/>
  <c r="L19" i="2"/>
  <c r="K19" i="2"/>
  <c r="J19" i="2"/>
  <c r="I19" i="2"/>
  <c r="H19" i="2"/>
  <c r="G19" i="2"/>
  <c r="F19" i="2"/>
  <c r="E19" i="2"/>
  <c r="AV18" i="2"/>
  <c r="AU18" i="2"/>
  <c r="AT18" i="2"/>
  <c r="AS18" i="2"/>
  <c r="AR18" i="2"/>
  <c r="AQ18" i="2"/>
  <c r="AP18" i="2"/>
  <c r="AO18" i="2"/>
  <c r="AN18"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AV17" i="2"/>
  <c r="AU17" i="2"/>
  <c r="AT17" i="2"/>
  <c r="AS17" i="2"/>
  <c r="AR17" i="2"/>
  <c r="AQ17" i="2"/>
  <c r="AP17" i="2"/>
  <c r="AO17" i="2"/>
  <c r="AN17" i="2"/>
  <c r="AM17" i="2"/>
  <c r="AL17" i="2"/>
  <c r="AK17" i="2"/>
  <c r="AJ17" i="2"/>
  <c r="AI17" i="2"/>
  <c r="AH17" i="2"/>
  <c r="AG17" i="2"/>
  <c r="AF17"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16" i="2"/>
  <c r="J16" i="2"/>
  <c r="I16" i="2"/>
  <c r="H16" i="2"/>
  <c r="G16" i="2"/>
  <c r="F16" i="2"/>
  <c r="E16" i="2"/>
  <c r="AV15" i="2"/>
  <c r="AU15" i="2"/>
  <c r="AT15" i="2"/>
  <c r="AS15" i="2"/>
  <c r="AR15" i="2"/>
  <c r="AQ15" i="2"/>
  <c r="AP15" i="2"/>
  <c r="AO15" i="2"/>
  <c r="AN15" i="2"/>
  <c r="AM15" i="2"/>
  <c r="AL15" i="2"/>
  <c r="AK15" i="2"/>
  <c r="AJ15" i="2"/>
  <c r="AI15" i="2"/>
  <c r="AH15" i="2"/>
  <c r="AG15" i="2"/>
  <c r="AF15" i="2"/>
  <c r="AE15" i="2"/>
  <c r="AD15" i="2"/>
  <c r="AC15" i="2"/>
  <c r="AB15" i="2"/>
  <c r="AA15" i="2"/>
  <c r="Z15" i="2"/>
  <c r="Y15" i="2"/>
  <c r="X15" i="2"/>
  <c r="W15" i="2"/>
  <c r="V15" i="2"/>
  <c r="U15" i="2"/>
  <c r="T15" i="2"/>
  <c r="S15" i="2"/>
  <c r="R15" i="2"/>
  <c r="Q15" i="2"/>
  <c r="P15" i="2"/>
  <c r="O15" i="2"/>
  <c r="N15" i="2"/>
  <c r="M15" i="2"/>
  <c r="L15" i="2"/>
  <c r="K15" i="2"/>
  <c r="J15" i="2"/>
  <c r="I15" i="2"/>
  <c r="H15" i="2"/>
  <c r="G15" i="2"/>
  <c r="F15" i="2"/>
  <c r="E15" i="2"/>
  <c r="AV14" i="2"/>
  <c r="AU14" i="2"/>
  <c r="AT14" i="2"/>
  <c r="AS14" i="2"/>
  <c r="AR14" i="2"/>
  <c r="AQ14" i="2"/>
  <c r="AP14" i="2"/>
  <c r="AO14" i="2"/>
  <c r="AN14" i="2"/>
  <c r="AM14" i="2"/>
  <c r="AL14" i="2"/>
  <c r="AK14" i="2"/>
  <c r="AJ14" i="2"/>
  <c r="AI14" i="2"/>
  <c r="AH14" i="2"/>
  <c r="AG14" i="2"/>
  <c r="AF14" i="2"/>
  <c r="AE14" i="2"/>
  <c r="AD14" i="2"/>
  <c r="AC14" i="2"/>
  <c r="AB14" i="2"/>
  <c r="AA14" i="2"/>
  <c r="Z14" i="2"/>
  <c r="Y14" i="2"/>
  <c r="X14" i="2"/>
  <c r="W14" i="2"/>
  <c r="V14" i="2"/>
  <c r="U14" i="2"/>
  <c r="T14" i="2"/>
  <c r="S14" i="2"/>
  <c r="R14" i="2"/>
  <c r="Q14" i="2"/>
  <c r="P14" i="2"/>
  <c r="O14" i="2"/>
  <c r="N14" i="2"/>
  <c r="M14" i="2"/>
  <c r="L14" i="2"/>
  <c r="K14" i="2"/>
  <c r="J14" i="2"/>
  <c r="I14" i="2"/>
  <c r="H14" i="2"/>
  <c r="G14" i="2"/>
  <c r="F14" i="2"/>
  <c r="E14" i="2"/>
  <c r="AV13" i="2"/>
  <c r="AU13" i="2"/>
  <c r="AT13" i="2"/>
  <c r="AS13" i="2"/>
  <c r="AR13" i="2"/>
  <c r="AQ13" i="2"/>
  <c r="AP13" i="2"/>
  <c r="AO13" i="2"/>
  <c r="AN13" i="2"/>
  <c r="AM13" i="2"/>
  <c r="AL13" i="2"/>
  <c r="AK13" i="2"/>
  <c r="AJ13" i="2"/>
  <c r="AI13" i="2"/>
  <c r="AH13" i="2"/>
  <c r="AG13" i="2"/>
  <c r="AF13" i="2"/>
  <c r="AE13" i="2"/>
  <c r="AD13" i="2"/>
  <c r="AC13" i="2"/>
  <c r="AB13" i="2"/>
  <c r="AA13" i="2"/>
  <c r="Z13" i="2"/>
  <c r="Y13" i="2"/>
  <c r="X13" i="2"/>
  <c r="W13" i="2"/>
  <c r="V13" i="2"/>
  <c r="U13" i="2"/>
  <c r="T13" i="2"/>
  <c r="S13" i="2"/>
  <c r="R13" i="2"/>
  <c r="Q13" i="2"/>
  <c r="P13" i="2"/>
  <c r="O13" i="2"/>
  <c r="N13" i="2"/>
  <c r="M13" i="2"/>
  <c r="L13" i="2"/>
  <c r="K13" i="2"/>
  <c r="J13" i="2"/>
  <c r="I13" i="2"/>
  <c r="H13" i="2"/>
  <c r="G13" i="2"/>
  <c r="F13" i="2"/>
  <c r="E13" i="2"/>
  <c r="AV12" i="2"/>
  <c r="AU12" i="2"/>
  <c r="AT12" i="2"/>
  <c r="AS12" i="2"/>
  <c r="AR12" i="2"/>
  <c r="AQ12" i="2"/>
  <c r="AP12" i="2"/>
  <c r="AO12" i="2"/>
  <c r="AN12" i="2"/>
  <c r="AM12" i="2"/>
  <c r="AL12" i="2"/>
  <c r="AK12" i="2"/>
  <c r="AJ12" i="2"/>
  <c r="AI12" i="2"/>
  <c r="AH12" i="2"/>
  <c r="AG12" i="2"/>
  <c r="AF12" i="2"/>
  <c r="AE12" i="2"/>
  <c r="AD12" i="2"/>
  <c r="AC12" i="2"/>
  <c r="AB12" i="2"/>
  <c r="AA12" i="2"/>
  <c r="Z12" i="2"/>
  <c r="Y12" i="2"/>
  <c r="X12" i="2"/>
  <c r="W12" i="2"/>
  <c r="V12" i="2"/>
  <c r="U12" i="2"/>
  <c r="T12" i="2"/>
  <c r="S12" i="2"/>
  <c r="R12" i="2"/>
  <c r="Q12" i="2"/>
  <c r="P12" i="2"/>
  <c r="O12" i="2"/>
  <c r="N12" i="2"/>
  <c r="M12" i="2"/>
  <c r="L12" i="2"/>
  <c r="K12" i="2"/>
  <c r="J12" i="2"/>
  <c r="I12" i="2"/>
  <c r="H12" i="2"/>
  <c r="G12" i="2"/>
  <c r="F12" i="2"/>
  <c r="E12" i="2"/>
  <c r="AV11" i="2"/>
  <c r="AU11" i="2"/>
  <c r="AT11" i="2"/>
  <c r="AS11" i="2"/>
  <c r="AR11" i="2"/>
  <c r="AQ11" i="2"/>
  <c r="AP11" i="2"/>
  <c r="AO11" i="2"/>
  <c r="AN11" i="2"/>
  <c r="AM11" i="2"/>
  <c r="AL11" i="2"/>
  <c r="AK11" i="2"/>
  <c r="AJ11" i="2"/>
  <c r="AI11" i="2"/>
  <c r="AH11" i="2"/>
  <c r="AG11"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AV10" i="2"/>
  <c r="AU10" i="2"/>
  <c r="AT10" i="2"/>
  <c r="AS10" i="2"/>
  <c r="AR10" i="2"/>
  <c r="AQ10" i="2"/>
  <c r="AP10" i="2"/>
  <c r="AO10" i="2"/>
  <c r="AN10" i="2"/>
  <c r="AM10" i="2"/>
  <c r="AL10" i="2"/>
  <c r="AK10" i="2"/>
  <c r="AJ10" i="2"/>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AV9" i="2"/>
  <c r="AU9" i="2"/>
  <c r="AT9" i="2"/>
  <c r="AS9" i="2"/>
  <c r="AR9" i="2"/>
  <c r="AQ9" i="2"/>
  <c r="AP9" i="2"/>
  <c r="AO9" i="2"/>
  <c r="AN9" i="2"/>
  <c r="AM9" i="2"/>
  <c r="AL9" i="2"/>
  <c r="AK9" i="2"/>
  <c r="AJ9" i="2"/>
  <c r="AI9" i="2"/>
  <c r="AH9" i="2"/>
  <c r="AG9" i="2"/>
  <c r="AF9" i="2"/>
  <c r="AE9" i="2"/>
  <c r="AD9" i="2"/>
  <c r="AC9" i="2"/>
  <c r="AB9" i="2"/>
  <c r="AA9" i="2"/>
  <c r="Z9" i="2"/>
  <c r="Y9" i="2"/>
  <c r="X9" i="2"/>
  <c r="W9" i="2"/>
  <c r="V9" i="2"/>
  <c r="U9" i="2"/>
  <c r="T9" i="2"/>
  <c r="S9" i="2"/>
  <c r="R9" i="2"/>
  <c r="Q9" i="2"/>
  <c r="P9" i="2"/>
  <c r="O9" i="2"/>
  <c r="N9" i="2"/>
  <c r="M9" i="2"/>
  <c r="L9" i="2"/>
  <c r="K9" i="2"/>
  <c r="J9" i="2"/>
  <c r="I9" i="2"/>
  <c r="H9" i="2"/>
  <c r="G9" i="2"/>
  <c r="F9" i="2"/>
  <c r="E9" i="2"/>
  <c r="AV7" i="2"/>
  <c r="AU7" i="2"/>
  <c r="AT7" i="2"/>
  <c r="AS7" i="2"/>
  <c r="AR7" i="2"/>
  <c r="AQ7" i="2"/>
  <c r="AP7" i="2"/>
  <c r="AO7" i="2"/>
  <c r="AN7" i="2"/>
  <c r="AM7" i="2"/>
  <c r="AL7" i="2"/>
  <c r="AK7" i="2"/>
  <c r="AJ7" i="2"/>
  <c r="AI7" i="2"/>
  <c r="AH7" i="2"/>
  <c r="AG7" i="2"/>
  <c r="AF7" i="2"/>
  <c r="AE7" i="2"/>
  <c r="AD7" i="2"/>
  <c r="AC7" i="2"/>
  <c r="AB7" i="2"/>
  <c r="AA7" i="2"/>
  <c r="Z7" i="2"/>
  <c r="Y7" i="2"/>
  <c r="X7" i="2"/>
  <c r="W7" i="2"/>
  <c r="V7" i="2"/>
  <c r="U7" i="2"/>
  <c r="T7" i="2"/>
  <c r="S7" i="2"/>
  <c r="R7" i="2"/>
  <c r="Q7" i="2"/>
  <c r="P7" i="2"/>
  <c r="O7" i="2"/>
  <c r="N7" i="2"/>
  <c r="M7" i="2"/>
  <c r="L7" i="2"/>
  <c r="K7" i="2"/>
  <c r="J7" i="2"/>
  <c r="I7" i="2"/>
  <c r="H7" i="2"/>
  <c r="G7" i="2"/>
  <c r="F7" i="2"/>
  <c r="E7" i="2"/>
  <c r="AV6" i="2"/>
  <c r="AU6" i="2"/>
  <c r="AT6" i="2"/>
  <c r="AS6" i="2"/>
  <c r="AR6" i="2"/>
  <c r="AQ6" i="2"/>
  <c r="AP6" i="2"/>
  <c r="AO6" i="2"/>
  <c r="AN6" i="2"/>
  <c r="AM6" i="2"/>
  <c r="AJ6" i="2"/>
  <c r="AI6" i="2"/>
  <c r="AH6" i="2"/>
  <c r="AG6" i="2"/>
  <c r="AF6" i="2"/>
  <c r="AE6" i="2"/>
  <c r="AD6" i="2"/>
  <c r="AC6" i="2"/>
  <c r="AB6" i="2"/>
  <c r="AA6" i="2"/>
  <c r="Z6" i="2"/>
  <c r="Y6" i="2"/>
  <c r="X6" i="2"/>
  <c r="W6" i="2"/>
  <c r="V6" i="2"/>
  <c r="U6" i="2"/>
  <c r="T6" i="2"/>
  <c r="S6" i="2"/>
  <c r="R6" i="2"/>
  <c r="Q6" i="2"/>
  <c r="P6" i="2"/>
  <c r="O6" i="2"/>
  <c r="N6" i="2"/>
  <c r="M6" i="2"/>
  <c r="L6" i="2"/>
  <c r="K6" i="2"/>
  <c r="J6" i="2"/>
  <c r="I6" i="2"/>
  <c r="H6" i="2"/>
  <c r="G6" i="2"/>
  <c r="F6" i="2"/>
  <c r="E6" i="2"/>
  <c r="AV5" i="2"/>
  <c r="AU5" i="2"/>
  <c r="AT5" i="2"/>
  <c r="AS5" i="2"/>
  <c r="AR5" i="2"/>
  <c r="AQ5" i="2"/>
  <c r="AP5" i="2"/>
  <c r="AO5" i="2"/>
  <c r="AN5" i="2"/>
  <c r="AM5" i="2"/>
  <c r="AL5" i="2"/>
  <c r="AK5" i="2"/>
  <c r="AJ5" i="2"/>
  <c r="AI5" i="2"/>
  <c r="AH5" i="2"/>
  <c r="AG5" i="2"/>
  <c r="AF5" i="2"/>
  <c r="AE5" i="2"/>
  <c r="AD5" i="2"/>
  <c r="AC5" i="2"/>
  <c r="AB5" i="2"/>
  <c r="AA5" i="2"/>
  <c r="Z5" i="2"/>
  <c r="Y5" i="2"/>
  <c r="X5" i="2"/>
  <c r="W5" i="2"/>
  <c r="V5" i="2"/>
  <c r="U5" i="2"/>
  <c r="T5" i="2"/>
  <c r="S5" i="2"/>
  <c r="R5" i="2"/>
  <c r="Q5" i="2"/>
  <c r="P5" i="2"/>
  <c r="O5" i="2"/>
  <c r="N5" i="2"/>
  <c r="M5" i="2"/>
  <c r="L5" i="2"/>
  <c r="K5" i="2"/>
  <c r="J5" i="2"/>
  <c r="I5" i="2"/>
  <c r="H5" i="2"/>
  <c r="G5" i="2"/>
  <c r="F5" i="2"/>
  <c r="E5" i="2"/>
  <c r="AV4" i="2"/>
  <c r="AU4" i="2"/>
  <c r="AT4" i="2"/>
  <c r="AS4" i="2"/>
  <c r="AR4" i="2"/>
  <c r="AQ4" i="2"/>
  <c r="AP4" i="2"/>
  <c r="AO4" i="2"/>
  <c r="AN4" i="2"/>
  <c r="AM4" i="2"/>
  <c r="AL4" i="2"/>
  <c r="AK4" i="2"/>
  <c r="AJ4" i="2"/>
  <c r="AI4" i="2"/>
  <c r="AH4" i="2"/>
  <c r="AG4" i="2"/>
  <c r="AF4" i="2"/>
  <c r="AE4" i="2"/>
  <c r="AD4" i="2"/>
  <c r="AC4" i="2"/>
  <c r="AB4" i="2"/>
  <c r="AA4" i="2"/>
  <c r="Z4" i="2"/>
  <c r="Y4" i="2"/>
  <c r="X4" i="2"/>
  <c r="W4" i="2"/>
  <c r="V4" i="2"/>
  <c r="U4" i="2"/>
  <c r="T4" i="2"/>
  <c r="S4" i="2"/>
  <c r="R4" i="2"/>
  <c r="Q4" i="2"/>
  <c r="P4" i="2"/>
  <c r="O4" i="2"/>
  <c r="N4" i="2"/>
  <c r="M4" i="2"/>
  <c r="L4" i="2"/>
  <c r="K4" i="2"/>
  <c r="J4" i="2"/>
  <c r="I4" i="2"/>
  <c r="H4" i="2"/>
  <c r="G4" i="2"/>
  <c r="F4" i="2"/>
  <c r="E4" i="2"/>
  <c r="AV2" i="2"/>
  <c r="AU2" i="2"/>
  <c r="AT2" i="2"/>
  <c r="AS2" i="2"/>
  <c r="AR2" i="2"/>
  <c r="AQ2" i="2"/>
  <c r="AP2" i="2"/>
  <c r="AO2" i="2"/>
  <c r="AN2" i="2"/>
  <c r="AM2" i="2"/>
  <c r="AL2" i="2"/>
  <c r="AK2" i="2"/>
  <c r="AJ2" i="2"/>
  <c r="AI2" i="2"/>
  <c r="AH2" i="2"/>
  <c r="AG2" i="2"/>
  <c r="AF2" i="2"/>
  <c r="AE2" i="2"/>
  <c r="AD2" i="2"/>
  <c r="AC2" i="2"/>
  <c r="AB2" i="2"/>
  <c r="AA2" i="2"/>
  <c r="Z2" i="2"/>
  <c r="Y2" i="2"/>
  <c r="X2" i="2"/>
  <c r="W2" i="2"/>
  <c r="V2" i="2"/>
  <c r="U2" i="2"/>
  <c r="T2" i="2"/>
  <c r="S2" i="2"/>
  <c r="R2" i="2"/>
  <c r="Q2" i="2"/>
  <c r="P2" i="2"/>
  <c r="O2" i="2"/>
  <c r="N2" i="2"/>
  <c r="M2" i="2"/>
  <c r="L2" i="2"/>
  <c r="K2" i="2"/>
  <c r="J2" i="2"/>
  <c r="I2" i="2"/>
  <c r="H2" i="2"/>
  <c r="G2" i="2"/>
  <c r="F2" i="2"/>
  <c r="E2" i="2"/>
  <c r="G52" i="1"/>
  <c r="J130" i="40" l="1"/>
  <c r="J131" i="40" s="1"/>
  <c r="I69" i="40" s="1"/>
  <c r="J99" i="41"/>
  <c r="J100" i="41" s="1"/>
  <c r="I62" i="41" s="1"/>
  <c r="I63" i="42"/>
  <c r="J96" i="4"/>
  <c r="J97" i="4"/>
  <c r="J98" i="4" s="1"/>
  <c r="I68" i="4" s="1"/>
  <c r="J91" i="54"/>
  <c r="J92" i="54" s="1"/>
  <c r="I40" i="54" s="1"/>
  <c r="J93" i="43"/>
  <c r="J94" i="43" s="1"/>
  <c r="I43" i="43" s="1"/>
  <c r="J85" i="48"/>
  <c r="J86" i="48" s="1"/>
  <c r="J87" i="48" s="1"/>
  <c r="I53" i="48" s="1"/>
  <c r="U30" i="2" s="1"/>
  <c r="J97" i="56"/>
  <c r="J90" i="54"/>
  <c r="J32" i="40"/>
  <c r="J114" i="40" s="1"/>
  <c r="J115" i="40" s="1"/>
  <c r="J116" i="40" s="1"/>
  <c r="J117" i="40" s="1"/>
  <c r="J118" i="40" s="1"/>
  <c r="J32" i="56"/>
  <c r="G144" i="56" s="1"/>
  <c r="J144" i="56" s="1"/>
  <c r="J92" i="43"/>
  <c r="J104" i="43"/>
  <c r="J105" i="43" s="1"/>
  <c r="I72" i="43" s="1"/>
  <c r="L37" i="2" s="1"/>
  <c r="J95" i="55"/>
  <c r="J96" i="55" s="1"/>
  <c r="J103" i="59"/>
  <c r="J104" i="59" s="1"/>
  <c r="I39" i="42"/>
  <c r="J29" i="37"/>
  <c r="J100" i="37" s="1"/>
  <c r="J101" i="54"/>
  <c r="J102" i="54" s="1"/>
  <c r="I66" i="54" s="1"/>
  <c r="D19" i="2"/>
  <c r="J23" i="47"/>
  <c r="J98" i="47" s="1"/>
  <c r="J99" i="47" s="1"/>
  <c r="J100" i="47" s="1"/>
  <c r="J101" i="47" s="1"/>
  <c r="I64" i="47" s="1"/>
  <c r="D38" i="2"/>
  <c r="F40" i="1" s="1"/>
  <c r="D40" i="2"/>
  <c r="F42" i="1" s="1"/>
  <c r="D49" i="2"/>
  <c r="D12" i="2"/>
  <c r="F14" i="1" s="1"/>
  <c r="D14" i="2"/>
  <c r="D24" i="2"/>
  <c r="F26" i="1" s="1"/>
  <c r="D42" i="2"/>
  <c r="F44" i="1" s="1"/>
  <c r="D36" i="2"/>
  <c r="F38" i="1" s="1"/>
  <c r="D11" i="2"/>
  <c r="F13" i="1" s="1"/>
  <c r="D29" i="2"/>
  <c r="F31" i="1" s="1"/>
  <c r="D10" i="2"/>
  <c r="F12" i="1" s="1"/>
  <c r="D25" i="2"/>
  <c r="F27" i="1" s="1"/>
  <c r="D4" i="2"/>
  <c r="F6" i="1" s="1"/>
  <c r="D20" i="2"/>
  <c r="D16" i="2"/>
  <c r="D50" i="2"/>
  <c r="F52" i="1" s="1"/>
  <c r="D43" i="2"/>
  <c r="F45" i="1" s="1"/>
  <c r="D9" i="2"/>
  <c r="D35" i="2"/>
  <c r="D51" i="2"/>
  <c r="D17" i="2"/>
  <c r="D41" i="2"/>
  <c r="F43" i="1" s="1"/>
  <c r="D15" i="2"/>
  <c r="D26" i="2"/>
  <c r="D39" i="2"/>
  <c r="F41" i="1" s="1"/>
  <c r="D13" i="2"/>
  <c r="D46" i="2"/>
  <c r="F48" i="1" s="1"/>
  <c r="J23" i="36"/>
  <c r="J135" i="40"/>
  <c r="J136" i="40" s="1"/>
  <c r="J137" i="40" s="1"/>
  <c r="I68" i="40" s="1"/>
  <c r="E30" i="2" s="1"/>
  <c r="J83" i="62"/>
  <c r="J84" i="62" s="1"/>
  <c r="J85" i="62" s="1"/>
  <c r="I52" i="62" s="1"/>
  <c r="AQ30" i="2" s="1"/>
  <c r="J101" i="37"/>
  <c r="J102" i="37" s="1"/>
  <c r="J103" i="37" s="1"/>
  <c r="I70" i="37" s="1"/>
  <c r="I37" i="2" s="1"/>
  <c r="D37" i="2" s="1"/>
  <c r="F39" i="1" s="1"/>
  <c r="J94" i="41"/>
  <c r="J95" i="41" s="1"/>
  <c r="J96" i="41" s="1"/>
  <c r="I61" i="41" s="1"/>
  <c r="J30" i="2" s="1"/>
  <c r="J85" i="52"/>
  <c r="J86" i="52" s="1"/>
  <c r="J87" i="52" s="1"/>
  <c r="I52" i="52" s="1"/>
  <c r="Y30" i="2" s="1"/>
  <c r="J145" i="56"/>
  <c r="J146" i="56" s="1"/>
  <c r="J147" i="56" s="1"/>
  <c r="J101" i="4"/>
  <c r="J102" i="4" s="1"/>
  <c r="J103" i="4" s="1"/>
  <c r="I57" i="4" s="1"/>
  <c r="H23" i="2" s="1"/>
  <c r="D27" i="2"/>
  <c r="F29" i="1" s="1"/>
  <c r="J98" i="43"/>
  <c r="J99" i="43" s="1"/>
  <c r="I69" i="43" s="1"/>
  <c r="J124" i="56"/>
  <c r="J125" i="56" s="1"/>
  <c r="J138" i="56"/>
  <c r="J84" i="7"/>
  <c r="J85" i="7" s="1"/>
  <c r="J86" i="7" s="1"/>
  <c r="I58" i="7" s="1"/>
  <c r="D28" i="2"/>
  <c r="F30" i="1" s="1"/>
  <c r="J119" i="57"/>
  <c r="J120" i="57" s="1"/>
  <c r="J121" i="57" s="1"/>
  <c r="AL48" i="2" s="1"/>
  <c r="J93" i="59"/>
  <c r="J94" i="59" s="1"/>
  <c r="J95" i="59" s="1"/>
  <c r="I54" i="59" s="1"/>
  <c r="AN23" i="2" s="1"/>
  <c r="J82" i="60"/>
  <c r="J83" i="60" s="1"/>
  <c r="J84" i="60" s="1"/>
  <c r="I33" i="60" s="1"/>
  <c r="J105" i="59"/>
  <c r="J106" i="59" s="1"/>
  <c r="J107" i="59" s="1"/>
  <c r="J120" i="56"/>
  <c r="J121" i="56"/>
  <c r="J122" i="56" s="1"/>
  <c r="AK48" i="2" s="1"/>
  <c r="J93" i="58"/>
  <c r="J94" i="58" s="1"/>
  <c r="J95" i="58" s="1"/>
  <c r="I54" i="58" s="1"/>
  <c r="AM23" i="2" s="1"/>
  <c r="D45" i="2"/>
  <c r="F47" i="1" s="1"/>
  <c r="J98" i="36"/>
  <c r="J99" i="36" s="1"/>
  <c r="I53" i="36" s="1"/>
  <c r="F23" i="2" s="1"/>
  <c r="J100" i="53"/>
  <c r="J101" i="53"/>
  <c r="J102" i="53" s="1"/>
  <c r="J91" i="55"/>
  <c r="J92" i="55" s="1"/>
  <c r="J93" i="55" s="1"/>
  <c r="I63" i="55" s="1"/>
  <c r="J90" i="57"/>
  <c r="J91" i="57" s="1"/>
  <c r="J92" i="57" s="1"/>
  <c r="I40" i="57" s="1"/>
  <c r="D7" i="2"/>
  <c r="F9" i="1" s="1"/>
  <c r="D5" i="2"/>
  <c r="F7" i="1" s="1"/>
  <c r="D47" i="2"/>
  <c r="F49" i="1" s="1"/>
  <c r="D21" i="2"/>
  <c r="J112" i="45"/>
  <c r="J98" i="45"/>
  <c r="J99" i="45" s="1"/>
  <c r="J124" i="57"/>
  <c r="J125" i="57" s="1"/>
  <c r="J104" i="56"/>
  <c r="J105" i="56" s="1"/>
  <c r="J106" i="56" s="1"/>
  <c r="AK6" i="2" s="1"/>
  <c r="D6" i="2" s="1"/>
  <c r="F8" i="1" s="1"/>
  <c r="J89" i="46"/>
  <c r="J90" i="46" s="1"/>
  <c r="J91" i="46" s="1"/>
  <c r="I39" i="46" s="1"/>
  <c r="J139" i="57"/>
  <c r="J140" i="57"/>
  <c r="J141" i="57" s="1"/>
  <c r="I63" i="57" s="1"/>
  <c r="J107" i="46"/>
  <c r="J108" i="46" s="1"/>
  <c r="D18" i="2"/>
  <c r="D44" i="2"/>
  <c r="F46" i="1" s="1"/>
  <c r="D52" i="2"/>
  <c r="F54" i="1" s="1"/>
  <c r="J109" i="40"/>
  <c r="J110" i="40" s="1"/>
  <c r="J111" i="40" s="1"/>
  <c r="I72" i="40" s="1"/>
  <c r="J87" i="36"/>
  <c r="J88" i="36" s="1"/>
  <c r="I38" i="36" s="1"/>
  <c r="J94" i="42"/>
  <c r="J95" i="42" s="1"/>
  <c r="J96" i="42" s="1"/>
  <c r="I61" i="42" s="1"/>
  <c r="K30" i="2" s="1"/>
  <c r="J93" i="45"/>
  <c r="J94" i="45" s="1"/>
  <c r="J95" i="45" s="1"/>
  <c r="I64" i="45" s="1"/>
  <c r="J100" i="46"/>
  <c r="J101" i="46" s="1"/>
  <c r="J102" i="46" s="1"/>
  <c r="I65" i="46" s="1"/>
  <c r="J125" i="50"/>
  <c r="J126" i="50" s="1"/>
  <c r="J127" i="50" s="1"/>
  <c r="I64" i="50" s="1"/>
  <c r="J102" i="57"/>
  <c r="J103" i="57" s="1"/>
  <c r="J104" i="57" s="1"/>
  <c r="I54" i="57" s="1"/>
  <c r="J115" i="57"/>
  <c r="J116" i="57" s="1"/>
  <c r="I66" i="57" s="1"/>
  <c r="J105" i="58"/>
  <c r="J106" i="58" s="1"/>
  <c r="J107" i="58" s="1"/>
  <c r="J118" i="59"/>
  <c r="J119" i="59" s="1"/>
  <c r="J120" i="59" s="1"/>
  <c r="I62" i="59" s="1"/>
  <c r="J102" i="40"/>
  <c r="J103" i="40" s="1"/>
  <c r="J104" i="40" s="1"/>
  <c r="I61" i="40" s="1"/>
  <c r="E23" i="2" s="1"/>
  <c r="J86" i="47"/>
  <c r="J87" i="47" s="1"/>
  <c r="J88" i="47" s="1"/>
  <c r="I38" i="47" s="1"/>
  <c r="J95" i="50"/>
  <c r="I63" i="50"/>
  <c r="W30" i="2" s="1"/>
  <c r="J110" i="55"/>
  <c r="J111" i="55" s="1"/>
  <c r="J112" i="55" s="1"/>
  <c r="I60" i="55" s="1"/>
  <c r="J93" i="60"/>
  <c r="J94" i="60" s="1"/>
  <c r="J95" i="60" s="1"/>
  <c r="I59" i="60" s="1"/>
  <c r="J84" i="63"/>
  <c r="J85" i="63" s="1"/>
  <c r="J86" i="63" s="1"/>
  <c r="I53" i="63" s="1"/>
  <c r="AR30" i="2" s="1"/>
  <c r="J119" i="46"/>
  <c r="J120" i="46" s="1"/>
  <c r="J121" i="46" s="1"/>
  <c r="I62" i="46" s="1"/>
  <c r="J100" i="50"/>
  <c r="J25" i="50"/>
  <c r="J85" i="51"/>
  <c r="J86" i="51" s="1"/>
  <c r="J87" i="51" s="1"/>
  <c r="I52" i="51" s="1"/>
  <c r="X30" i="2" s="1"/>
  <c r="J95" i="53"/>
  <c r="J96" i="53" s="1"/>
  <c r="J97" i="53" s="1"/>
  <c r="I55" i="53" s="1"/>
  <c r="J108" i="57"/>
  <c r="J109" i="57" s="1"/>
  <c r="J110" i="57" s="1"/>
  <c r="I55" i="57" s="1"/>
  <c r="AL23" i="2" s="1"/>
  <c r="J94" i="61"/>
  <c r="J95" i="61" s="1"/>
  <c r="J96" i="61" s="1"/>
  <c r="I61" i="61" s="1"/>
  <c r="AP30" i="2" s="1"/>
  <c r="J88" i="45"/>
  <c r="J89" i="45" s="1"/>
  <c r="J90" i="45" s="1"/>
  <c r="I38" i="45" s="1"/>
  <c r="J106" i="53"/>
  <c r="J107" i="53" s="1"/>
  <c r="J108" i="53" s="1"/>
  <c r="J95" i="54"/>
  <c r="J96" i="54" s="1"/>
  <c r="J97" i="54" s="1"/>
  <c r="I54" i="54" s="1"/>
  <c r="J86" i="55"/>
  <c r="J87" i="55" s="1"/>
  <c r="J88" i="55" s="1"/>
  <c r="I37" i="55" s="1"/>
  <c r="J106" i="37"/>
  <c r="J107" i="37" s="1"/>
  <c r="J108" i="37" s="1"/>
  <c r="I56" i="37" s="1"/>
  <c r="I23" i="2" s="1"/>
  <c r="J93" i="49"/>
  <c r="J94" i="49" s="1"/>
  <c r="I59" i="49" s="1"/>
  <c r="V30" i="2" s="1"/>
  <c r="J92" i="49"/>
  <c r="J98" i="59"/>
  <c r="J99" i="59" s="1"/>
  <c r="J100" i="59" s="1"/>
  <c r="I65" i="59" s="1"/>
  <c r="J92" i="36"/>
  <c r="J93" i="36"/>
  <c r="J94" i="36" s="1"/>
  <c r="I64" i="36" s="1"/>
  <c r="J89" i="3"/>
  <c r="J90" i="3" s="1"/>
  <c r="J26" i="37"/>
  <c r="J95" i="37" s="1"/>
  <c r="J84" i="9"/>
  <c r="J85" i="9" s="1"/>
  <c r="J86" i="9" s="1"/>
  <c r="I58" i="9" s="1"/>
  <c r="J106" i="50"/>
  <c r="J107" i="50" s="1"/>
  <c r="J108" i="50" s="1"/>
  <c r="I67" i="50" s="1"/>
  <c r="J113" i="50"/>
  <c r="J114" i="50" s="1"/>
  <c r="J97" i="55"/>
  <c r="J98" i="55"/>
  <c r="J99" i="55" s="1"/>
  <c r="J115" i="56"/>
  <c r="J116" i="56"/>
  <c r="J117" i="56" s="1"/>
  <c r="I72" i="56" s="1"/>
  <c r="J98" i="58"/>
  <c r="J99" i="58" s="1"/>
  <c r="J100" i="58" s="1"/>
  <c r="I65" i="58" s="1"/>
  <c r="J88" i="60"/>
  <c r="J89" i="60" s="1"/>
  <c r="J90" i="60" s="1"/>
  <c r="I55" i="60" s="1"/>
  <c r="AO30" i="2" s="1"/>
  <c r="J85" i="66"/>
  <c r="J86" i="66" s="1"/>
  <c r="J87" i="66" s="1"/>
  <c r="I54" i="66" s="1"/>
  <c r="AU30" i="2" s="1"/>
  <c r="J27" i="37"/>
  <c r="J118" i="53"/>
  <c r="J92" i="47"/>
  <c r="J93" i="47" s="1"/>
  <c r="J94" i="47" s="1"/>
  <c r="I53" i="47" s="1"/>
  <c r="P23" i="2" s="1"/>
  <c r="J88" i="58"/>
  <c r="J89" i="58" s="1"/>
  <c r="J90" i="58" s="1"/>
  <c r="I39" i="58" s="1"/>
  <c r="I44" i="1" l="1"/>
  <c r="I53" i="1"/>
  <c r="I39" i="1"/>
  <c r="I14" i="1"/>
  <c r="I42" i="1"/>
  <c r="I7" i="1"/>
  <c r="I54" i="1"/>
  <c r="I30" i="1"/>
  <c r="I48" i="1"/>
  <c r="I6" i="1"/>
  <c r="I41" i="1"/>
  <c r="I27" i="1"/>
  <c r="I12" i="1"/>
  <c r="I29" i="1"/>
  <c r="I13" i="1"/>
  <c r="I8" i="1"/>
  <c r="I26" i="1"/>
  <c r="I45" i="1"/>
  <c r="I49" i="1"/>
  <c r="I52" i="1"/>
  <c r="I40" i="1"/>
  <c r="I9" i="1"/>
  <c r="I46" i="1"/>
  <c r="I31" i="1"/>
  <c r="I43" i="1"/>
  <c r="I47" i="1"/>
  <c r="I38" i="1"/>
  <c r="F20" i="1"/>
  <c r="I63" i="41"/>
  <c r="I40" i="3"/>
  <c r="F10" i="1" s="1"/>
  <c r="J98" i="56"/>
  <c r="J99" i="56"/>
  <c r="J100" i="56" s="1"/>
  <c r="I46" i="56" s="1"/>
  <c r="I64" i="42"/>
  <c r="F5" i="1"/>
  <c r="D48" i="2"/>
  <c r="F50" i="1" s="1"/>
  <c r="J110" i="58"/>
  <c r="J111" i="58" s="1"/>
  <c r="I63" i="58"/>
  <c r="AM32" i="2" s="1"/>
  <c r="I63" i="59"/>
  <c r="AN32" i="2" s="1"/>
  <c r="J110" i="59"/>
  <c r="J111" i="59" s="1"/>
  <c r="D30" i="2"/>
  <c r="F32" i="1" s="1"/>
  <c r="D23" i="2"/>
  <c r="F25" i="1" s="1"/>
  <c r="J101" i="50"/>
  <c r="J102" i="50" s="1"/>
  <c r="J103" i="50" s="1"/>
  <c r="I55" i="50" s="1"/>
  <c r="F24" i="1" s="1"/>
  <c r="J100" i="45"/>
  <c r="J101" i="45" s="1"/>
  <c r="J102" i="45" s="1"/>
  <c r="J126" i="56"/>
  <c r="J127" i="56" s="1"/>
  <c r="J128" i="56" s="1"/>
  <c r="J96" i="50"/>
  <c r="J97" i="50" s="1"/>
  <c r="J98" i="50" s="1"/>
  <c r="J102" i="55"/>
  <c r="J103" i="55" s="1"/>
  <c r="I61" i="55"/>
  <c r="J113" i="45"/>
  <c r="J114" i="45" s="1"/>
  <c r="J115" i="45" s="1"/>
  <c r="I61" i="45" s="1"/>
  <c r="I70" i="40"/>
  <c r="J121" i="40"/>
  <c r="J122" i="40" s="1"/>
  <c r="I65" i="53"/>
  <c r="J111" i="53"/>
  <c r="J112" i="53" s="1"/>
  <c r="J117" i="50"/>
  <c r="J118" i="50" s="1"/>
  <c r="I65" i="50"/>
  <c r="J119" i="53"/>
  <c r="J120" i="53" s="1"/>
  <c r="J121" i="53" s="1"/>
  <c r="I64" i="53" s="1"/>
  <c r="J96" i="37"/>
  <c r="J97" i="37" s="1"/>
  <c r="J98" i="37" s="1"/>
  <c r="I67" i="37" s="1"/>
  <c r="F36" i="1" s="1"/>
  <c r="J111" i="46"/>
  <c r="J112" i="46" s="1"/>
  <c r="I63" i="46"/>
  <c r="J126" i="57"/>
  <c r="J127" i="57" s="1"/>
  <c r="J128" i="57" s="1"/>
  <c r="J139" i="56"/>
  <c r="J140" i="56" s="1"/>
  <c r="J141" i="56" s="1"/>
  <c r="I69" i="56" s="1"/>
  <c r="I24" i="1" l="1"/>
  <c r="I20" i="1"/>
  <c r="I50" i="1"/>
  <c r="I36" i="1"/>
  <c r="I25" i="1"/>
  <c r="I5" i="1"/>
  <c r="I32" i="1"/>
  <c r="I10" i="1"/>
  <c r="F33" i="1"/>
  <c r="I64" i="41"/>
  <c r="J131" i="56"/>
  <c r="J132" i="56" s="1"/>
  <c r="I70" i="56"/>
  <c r="AK32" i="2" s="1"/>
  <c r="I64" i="57"/>
  <c r="AL32" i="2" s="1"/>
  <c r="J131" i="57"/>
  <c r="J132" i="57" s="1"/>
  <c r="J112" i="59"/>
  <c r="J113" i="59" s="1"/>
  <c r="J114" i="59" s="1"/>
  <c r="I64" i="59" s="1"/>
  <c r="J113" i="46"/>
  <c r="J114" i="46" s="1"/>
  <c r="J115" i="46" s="1"/>
  <c r="I64" i="46" s="1"/>
  <c r="J123" i="40"/>
  <c r="J124" i="40" s="1"/>
  <c r="J125" i="40" s="1"/>
  <c r="I71" i="40" s="1"/>
  <c r="I62" i="45"/>
  <c r="F34" i="1" s="1"/>
  <c r="J105" i="45"/>
  <c r="J106" i="45" s="1"/>
  <c r="J119" i="50"/>
  <c r="J120" i="50" s="1"/>
  <c r="J121" i="50" s="1"/>
  <c r="I66" i="50" s="1"/>
  <c r="J105" i="55"/>
  <c r="J106" i="55" s="1"/>
  <c r="I62" i="55" s="1"/>
  <c r="J104" i="55"/>
  <c r="J113" i="53"/>
  <c r="J114" i="53" s="1"/>
  <c r="J115" i="53" s="1"/>
  <c r="I66" i="53" s="1"/>
  <c r="J112" i="58"/>
  <c r="J113" i="58"/>
  <c r="J114" i="58" s="1"/>
  <c r="I64" i="58" s="1"/>
  <c r="I34" i="1" l="1"/>
  <c r="I33" i="1"/>
  <c r="J107" i="45"/>
  <c r="J108" i="45" s="1"/>
  <c r="J109" i="45" s="1"/>
  <c r="I63" i="45" s="1"/>
  <c r="J133" i="57"/>
  <c r="J134" i="57" s="1"/>
  <c r="J135" i="57" s="1"/>
  <c r="I65" i="57" s="1"/>
  <c r="J133" i="56"/>
  <c r="J134" i="56" s="1"/>
  <c r="J135" i="56" s="1"/>
  <c r="I71" i="56" s="1"/>
  <c r="F35" i="1" l="1"/>
  <c r="I35" i="1" l="1"/>
  <c r="I55" i="1" s="1"/>
  <c r="I56" i="1" l="1"/>
  <c r="I57" i="1" s="1"/>
</calcChain>
</file>

<file path=xl/sharedStrings.xml><?xml version="1.0" encoding="utf-8"?>
<sst xmlns="http://schemas.openxmlformats.org/spreadsheetml/2006/main" count="10414" uniqueCount="841">
  <si>
    <t>TNAP</t>
  </si>
  <si>
    <t>S.No</t>
  </si>
  <si>
    <t>Item Description</t>
  </si>
  <si>
    <t>Short Description</t>
  </si>
  <si>
    <t>Unit</t>
  </si>
  <si>
    <t>Quantity</t>
  </si>
  <si>
    <t>SOR Rate</t>
  </si>
  <si>
    <r>
      <t>Clearing and Grubbing Around Structures (Including RE Panels, Walls, and Medians)</t>
    </r>
    <r>
      <rPr>
        <sz val="20"/>
        <color theme="1"/>
        <rFont val="Calibri"/>
        <family val="2"/>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</si>
  <si>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Clearing and Grubbing Around Structures (Including RE Panels, Walls, and Medians)</t>
  </si>
  <si>
    <t xml:space="preserve">Man days </t>
  </si>
  <si>
    <r>
      <rPr>
        <b/>
        <sz val="20"/>
        <color theme="1"/>
        <rFont val="Calibri"/>
        <family val="2"/>
      </rPr>
      <t>Dismantling of Existing Concrete Structures</t>
    </r>
    <r>
      <rPr>
        <sz val="20"/>
        <color theme="1"/>
        <rFont val="Calibri"/>
        <family val="2"/>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</si>
  <si>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Dismantling of Existing Concrete Structures</t>
  </si>
  <si>
    <t>Rmt</t>
  </si>
  <si>
    <r>
      <rPr>
        <b/>
        <sz val="20"/>
        <color theme="1"/>
        <rFont val="Calibri"/>
        <family val="2"/>
      </rPr>
      <t>Construction of Subgrade</t>
    </r>
    <r>
      <rPr>
        <sz val="20"/>
        <color theme="1"/>
        <rFont val="Calibri"/>
        <family val="2"/>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</si>
  <si>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t>Subgrade</t>
  </si>
  <si>
    <t>Cu.m</t>
  </si>
  <si>
    <t>Repair and Restoration of Quarter Coning</t>
  </si>
  <si>
    <t>Sq.m</t>
  </si>
  <si>
    <r>
      <rPr>
        <b/>
        <sz val="20"/>
        <color theme="1"/>
        <rFont val="Calibri"/>
        <family val="2"/>
      </rPr>
      <t>Application of Painting of RCC Crash Barriers with Enamel Paint</t>
    </r>
    <r>
      <rPr>
        <sz val="20"/>
        <color theme="1"/>
        <rFont val="Calibri"/>
        <family val="2"/>
      </rPr>
      <t xml:space="preserve">
The work include providing and applying painting to RCC crash barriers, including surface preparation by cleaning, scraping, rubbing down, and removal of dust, laitance, oil, grease, and loose material, application of one coat of cement primer / masonry primer suitable for RCC surfaces, followed by two coats of synthetic enamel paint of approved make and colour, complete in all respects, as per IRC:67, MoRTH specifications, and directions of the Engineer-in-Charge.
Rate to include: Cost of all materials, labour, surface preparation, primer, enamel paint, tools, curing, scaffolding, traffic safety arrangements, and all incidental works.</t>
    </r>
  </si>
  <si>
    <t>Application of Enamel Paint on Concrete Handrails / Crash Barrier</t>
  </si>
  <si>
    <t>Providing and fixing temporary double steel scaffolding system with safety features.</t>
  </si>
  <si>
    <t>Cum</t>
  </si>
  <si>
    <t>Extra Reinforcement with Zinc-Rich Epoxy Coating</t>
  </si>
  <si>
    <t>MT</t>
  </si>
  <si>
    <t>Jacketing of Structural Members with M-40 Concrete (150 mm to 175mm Thick)</t>
  </si>
  <si>
    <t>Sqm</t>
  </si>
  <si>
    <t>Lifting of Superstructure Span by Hydraulic Jacking (Span Length up to 50m)</t>
  </si>
  <si>
    <t>Nos</t>
  </si>
  <si>
    <r>
      <rPr>
        <b/>
        <sz val="20"/>
        <color theme="1"/>
        <rFont val="Calibri"/>
        <family val="2"/>
      </rPr>
      <t>Replacement of Existing Bearing with New POT-PTFE Bearing Including Pedestal Preparation and Levelling</t>
    </r>
    <r>
      <rPr>
        <sz val="20"/>
        <color theme="1"/>
        <rFont val="Calibri"/>
        <family val="2"/>
      </rPr>
      <t xml:space="preserve">
All charges for </t>
    </r>
    <r>
      <rPr>
        <b/>
        <sz val="20"/>
        <color theme="1"/>
        <rFont val="Calibri"/>
        <family val="2"/>
      </rPr>
      <t>replacing the existing bearing with a new POT-PTFE bearing of equivalent load-carrying capacity,</t>
    </r>
    <r>
      <rPr>
        <sz val="20"/>
        <color theme="1"/>
        <rFont val="Calibri"/>
        <family val="2"/>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20"/>
        <color theme="1"/>
        <rFont val="Calibri"/>
        <family val="2"/>
      </rPr>
      <t xml:space="preserve">The scope includes:
</t>
    </r>
    <r>
      <rPr>
        <sz val="20"/>
        <color theme="1"/>
        <rFont val="Calibri"/>
        <family val="2"/>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20"/>
        <color theme="1"/>
        <rFont val="Calibri"/>
        <family val="2"/>
      </rPr>
      <t>The quoted rate shall include</t>
    </r>
    <r>
      <rPr>
        <sz val="20"/>
        <color theme="1"/>
        <rFont val="Calibri"/>
        <family val="2"/>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</si>
  <si>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t>Replacement of Existing Bearing with New POT-PTFE Bearing Including Pedestal Preparation and Levelling</t>
  </si>
  <si>
    <r>
      <rPr>
        <b/>
        <sz val="20"/>
        <color theme="1"/>
        <rFont val="Calibri"/>
        <family val="2"/>
      </rPr>
      <t>Replacement of Existing Bearing with New Elastomeric Bearing</t>
    </r>
    <r>
      <rPr>
        <sz val="20"/>
        <color theme="1"/>
        <rFont val="Calibri"/>
        <family val="2"/>
      </rPr>
      <t xml:space="preserve">
All charges for replacing the </t>
    </r>
    <r>
      <rPr>
        <b/>
        <sz val="20"/>
        <color theme="1"/>
        <rFont val="Calibri"/>
        <family val="2"/>
      </rPr>
      <t>existing bearing with a new elastomeric bearing of equivalent load-carrying capacity,</t>
    </r>
    <r>
      <rPr>
        <sz val="20"/>
        <color theme="1"/>
        <rFont val="Calibri"/>
        <family val="2"/>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</si>
  <si>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t>Replacement of Existing Bearing with New Elastomeric Bearing</t>
  </si>
  <si>
    <r>
      <rPr>
        <b/>
        <sz val="20"/>
        <color theme="1"/>
        <rFont val="Calibri"/>
        <family val="2"/>
      </rPr>
      <t>Cutting of Metallic Bearing Locks Using Electric Grinder</t>
    </r>
    <r>
      <rPr>
        <sz val="20"/>
        <color theme="1"/>
        <rFont val="Calibri"/>
        <family val="2"/>
      </rPr>
      <t xml:space="preserve">
All charges for </t>
    </r>
    <r>
      <rPr>
        <b/>
        <sz val="20"/>
        <color theme="1"/>
        <rFont val="Calibri"/>
        <family val="2"/>
      </rPr>
      <t xml:space="preserve">cutting and removal of existing metallic bearing locks </t>
    </r>
    <r>
      <rPr>
        <sz val="20"/>
        <color theme="1"/>
        <rFont val="Calibri"/>
        <family val="2"/>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</si>
  <si>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t>Cutting of Metallic Bearing Locks Using Electric Grinder</t>
  </si>
  <si>
    <r>
      <rPr>
        <b/>
        <sz val="20"/>
        <color theme="1"/>
        <rFont val="Calibri"/>
        <family val="2"/>
      </rPr>
      <t xml:space="preserve">Rust Removal and Anti-Corrosive Zinc Painting on Bearings (As per MoRTH Specifications)
</t>
    </r>
    <r>
      <rPr>
        <sz val="20"/>
        <color theme="1"/>
        <rFont val="Calibri"/>
        <family val="2"/>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</si>
  <si>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t>Rust Removal and Anti-Corrosive Zinc Painting on Bearings (As per MoRTH Specifications)</t>
  </si>
  <si>
    <r>
      <rPr>
        <b/>
        <sz val="20"/>
        <color theme="1"/>
        <rFont val="Calibri"/>
        <family val="2"/>
      </rPr>
      <t xml:space="preserve">Greasing of Steel Bearings (Roller-cum-Rocker and Pin &amp; Roller Types)
</t>
    </r>
    <r>
      <rPr>
        <sz val="20"/>
        <color theme="1"/>
        <rFont val="Calibri"/>
        <family val="2"/>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</si>
  <si>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t>Greasing of Steel Bearings (Roller-cum-Rocker and Pin &amp; Roller Types)</t>
  </si>
  <si>
    <r>
      <rPr>
        <b/>
        <sz val="20"/>
        <color theme="1"/>
        <rFont val="Calibri"/>
        <family val="2"/>
      </rPr>
      <t>Reconstruction of Damaged Return Wall (Cast-in-situ RCC up to 4m Height)</t>
    </r>
    <r>
      <rPr>
        <sz val="20"/>
        <color theme="1"/>
        <rFont val="Calibri"/>
        <family val="2"/>
      </rPr>
      <t xml:space="preserve">
All-inclusive charges for dismantling the existing damaged return wall and </t>
    </r>
    <r>
      <rPr>
        <b/>
        <sz val="20"/>
        <color theme="1"/>
        <rFont val="Calibri"/>
        <family val="2"/>
      </rPr>
      <t>casting of new return wall up to 4.0 m height using cast-in-situ M35 grade reinforced cement concrete (or as specified),</t>
    </r>
    <r>
      <rPr>
        <sz val="20"/>
        <color theme="1"/>
        <rFont val="Calibri"/>
        <family val="2"/>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</si>
  <si>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t>Reconstruction of Damaged Return Wall (Cast-in-situ RCC up to 4m Height)</t>
  </si>
  <si>
    <t>Stone Pitching</t>
  </si>
  <si>
    <t>EXPANSION JOINTS</t>
  </si>
  <si>
    <t>Expansion Joints and Related Works (MoRTH Clause 2600)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</si>
  <si>
    <t>Expansion Joints</t>
  </si>
  <si>
    <r>
      <rPr>
        <b/>
        <sz val="20"/>
        <color theme="1"/>
        <rFont val="Calibri"/>
        <family val="2"/>
      </rPr>
      <t>Providing New Expansion Joint Assembly – Filler Type</t>
    </r>
    <r>
      <rPr>
        <sz val="20"/>
        <color theme="1"/>
        <rFont val="Calibri"/>
        <family val="2"/>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</si>
  <si>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t>Providing New Expansion Joint Assembly – Filler Type</t>
  </si>
  <si>
    <r>
      <rPr>
        <b/>
        <sz val="20"/>
        <color theme="1"/>
        <rFont val="Calibri"/>
        <family val="2"/>
        <scheme val="minor"/>
      </rPr>
      <t xml:space="preserve">New Expansion Joint – Strip Seal Type (Loop Plate Type)
</t>
    </r>
    <r>
      <rPr>
        <sz val="20"/>
        <color theme="1"/>
        <rFont val="Calibri"/>
        <family val="2"/>
        <scheme val="minor"/>
      </rPr>
      <t xml:space="preserv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t>
    </r>
    <r>
      <rPr>
        <b/>
        <sz val="20"/>
        <color theme="1"/>
        <rFont val="Calibri"/>
        <family val="2"/>
        <scheme val="minor"/>
      </rPr>
      <t>Rate includes</t>
    </r>
    <r>
      <rPr>
        <sz val="20"/>
        <color theme="1"/>
        <rFont val="Calibri"/>
        <family val="2"/>
        <scheme val="minor"/>
      </rPr>
      <t xml:space="preserve"> the cost of all materials, dismantling and disposal of existing joint components, site preparation, groove cutting, anchorage and beam placement, sealing, testing, and all labour and equipment required to complete the work to specification.
</t>
    </r>
  </si>
  <si>
    <t>New Expansion Joint – Strip Seal Type</t>
  </si>
  <si>
    <t>Providing Seal for Strip Seal Expansion Joint</t>
  </si>
  <si>
    <r>
      <rPr>
        <b/>
        <sz val="20"/>
        <color theme="1"/>
        <rFont val="Calibri"/>
        <family val="2"/>
      </rPr>
      <t>Reconstruction of RCC Crash Barrier (Post Dismantling)</t>
    </r>
    <r>
      <rPr>
        <sz val="20"/>
        <color theme="1"/>
        <rFont val="Calibri"/>
        <family val="2"/>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</si>
  <si>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t>Reconstruction of RCC Crash Barrier (Post Dismantling)</t>
  </si>
  <si>
    <t xml:space="preserve">Drainage Spouts Cleaning </t>
  </si>
  <si>
    <t>Cleaning of Drainage spouts</t>
  </si>
  <si>
    <r>
      <rPr>
        <b/>
        <sz val="20"/>
        <color theme="1"/>
        <rFont val="Calibri"/>
        <family val="2"/>
      </rPr>
      <t xml:space="preserve">Drainage Spouts and Appurtenances (MoRTH Clause 2705)
</t>
    </r>
    <r>
      <rPr>
        <sz val="20"/>
        <color theme="1"/>
        <rFont val="Calibri"/>
        <family val="2"/>
      </rPr>
      <t>This item includes all charges towards provision, replacement, or rectification of drainage spouts and their associated components as per MoRTH Specifications Clause 2705 and as directed by the Engineer-in-charge. Detailed scope is covered under the following sub-items:</t>
    </r>
  </si>
  <si>
    <t>Drainage spout</t>
  </si>
  <si>
    <t>Replacement/Providing of Drainage Spout Assembly</t>
  </si>
  <si>
    <t>Provision of Missing MS Grating over Drainage Spouts</t>
  </si>
  <si>
    <t>Replacement of Missing/Damaged Down Take Pipe (PVC)</t>
  </si>
  <si>
    <t>All charges for 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</si>
  <si>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PVC Runner Pipe</t>
  </si>
  <si>
    <t>Sealing of Cracks in RCC Members by V-Groove Cutting and Sealing with Epoxy Mortar</t>
  </si>
  <si>
    <r>
      <rPr>
        <b/>
        <sz val="20"/>
        <color theme="1"/>
        <rFont val="Calibri"/>
        <family val="2"/>
      </rPr>
      <t xml:space="preserve">Provision and Installation of Grouting Nipples for Pressure Injection in RCC Structures (using Non-return Valve (NRV) Nipples)
</t>
    </r>
    <r>
      <rPr>
        <sz val="20"/>
        <color theme="1"/>
        <rFont val="Calibri"/>
        <family val="2"/>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20"/>
        <color theme="1"/>
        <rFont val="Calibri"/>
        <family val="2"/>
      </rPr>
      <t xml:space="preserve">
</t>
    </r>
  </si>
  <si>
    <t>Provision and Installation of Grouting NRV Nipples for Pressure Injection in RCC Structures</t>
  </si>
  <si>
    <r>
      <rPr>
        <b/>
        <sz val="20"/>
        <color theme="1"/>
        <rFont val="Calibri"/>
        <family val="2"/>
      </rPr>
      <t xml:space="preserve">Low Viscosity Epoxy Pressure Injection Grouting in RCC Members (using Non-return valve (NRV) nipples)
</t>
    </r>
    <r>
      <rPr>
        <sz val="20"/>
        <color theme="1"/>
        <rFont val="Calibri"/>
        <family val="2"/>
      </rPr>
      <t xml:space="preserve">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r>
  </si>
  <si>
    <t>Low Viscosity Epoxy Pressure Injection Grouting in RCC Members (using NRV Nipples)</t>
  </si>
  <si>
    <t>Kg</t>
  </si>
  <si>
    <r>
      <rPr>
        <b/>
        <sz val="20"/>
        <color theme="1"/>
        <rFont val="Calibri"/>
        <family val="2"/>
      </rPr>
      <t>Repair of Damaged Concrete Surfaces Using Polymer Modified Mortar (PMM Mortar) up to 50mm Thickness</t>
    </r>
    <r>
      <rPr>
        <sz val="20"/>
        <color theme="1"/>
        <rFont val="Calibri"/>
        <family val="2"/>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20"/>
        <color theme="1"/>
        <rFont val="Calibri"/>
        <family val="2"/>
      </rPr>
      <t>Scope of Work Includes:</t>
    </r>
    <r>
      <rPr>
        <sz val="20"/>
        <color theme="1"/>
        <rFont val="Calibri"/>
        <family val="2"/>
      </rPr>
      <t xml:space="preserve">
</t>
    </r>
    <r>
      <rPr>
        <b/>
        <sz val="20"/>
        <color theme="1"/>
        <rFont val="Calibri"/>
        <family val="2"/>
      </rPr>
      <t>Concrete Removal:</t>
    </r>
    <r>
      <rPr>
        <sz val="20"/>
        <color theme="1"/>
        <rFont val="Calibri"/>
        <family val="2"/>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20"/>
        <color theme="1"/>
        <rFont val="Calibri"/>
        <family val="2"/>
      </rPr>
      <t>Surface Preparation:</t>
    </r>
    <r>
      <rPr>
        <sz val="20"/>
        <color theme="1"/>
        <rFont val="Calibri"/>
        <family val="2"/>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20"/>
        <color theme="1"/>
        <rFont val="Calibri"/>
        <family val="2"/>
      </rPr>
      <t>Reinforcement Treatment:</t>
    </r>
    <r>
      <rPr>
        <sz val="20"/>
        <color theme="1"/>
        <rFont val="Calibri"/>
        <family val="2"/>
      </rPr>
      <t xml:space="preserve"> Corroded rebars shall be coated with Zinc-rich epoxy primer (e.g., CICO Zincilate 500 or equivalent) for corrosion protection.
</t>
    </r>
    <r>
      <rPr>
        <b/>
        <sz val="20"/>
        <color theme="1"/>
        <rFont val="Calibri"/>
        <family val="2"/>
      </rPr>
      <t>Bond Coat Application:</t>
    </r>
    <r>
      <rPr>
        <sz val="20"/>
        <color theme="1"/>
        <rFont val="Calibri"/>
        <family val="2"/>
      </rPr>
      <t xml:space="preserve"> Bond coat shall be applied on prepared surfaces using approved products like Nitobond EP or its equivalent to enhance adhesion.
</t>
    </r>
    <r>
      <rPr>
        <b/>
        <sz val="20"/>
        <color theme="1"/>
        <rFont val="Calibri"/>
        <family val="2"/>
      </rPr>
      <t>PMC Mortar Application:</t>
    </r>
    <r>
      <rPr>
        <sz val="20"/>
        <color theme="1"/>
        <rFont val="Calibri"/>
        <family val="2"/>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20"/>
        <color theme="1"/>
        <rFont val="Calibri"/>
        <family val="2"/>
      </rPr>
      <t>Finishing &amp; Curing:</t>
    </r>
    <r>
      <rPr>
        <sz val="20"/>
        <color theme="1"/>
        <rFont val="Calibri"/>
        <family val="2"/>
      </rPr>
      <t xml:space="preserve"> Final surface shall be finished as required and curing shall be carried out using approved curing compound (e.g., CICO Cure-free or equivalent) or moist curing for not less than 7 days.
</t>
    </r>
  </si>
  <si>
    <t>Repair of Damaged Concrete Surfaces Using Polymer Modified Mortar (PMM Mortar) up to 50mm Thickness</t>
  </si>
  <si>
    <r>
      <rPr>
        <b/>
        <sz val="20"/>
        <color theme="1"/>
        <rFont val="Calibri"/>
        <family val="2"/>
      </rPr>
      <t>Injection of Polymer Cement Grout with Non-Shrink Additive at 4 kg/cm² Pressure using NRV Nipples</t>
    </r>
    <r>
      <rPr>
        <sz val="20"/>
        <color theme="1"/>
        <rFont val="Calibri"/>
        <family val="2"/>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20"/>
        <color theme="1"/>
        <rFont val="Calibri"/>
        <family val="2"/>
      </rPr>
      <t>Rate includes all</t>
    </r>
    <r>
      <rPr>
        <sz val="20"/>
        <color theme="1"/>
        <rFont val="Calibri"/>
        <family val="2"/>
      </rPr>
      <t xml:space="preserve"> materials, consumables, equipment, NRV type nipples, labour, safety measures, documentation, and disposal of waste as required for successful execution of the activity.</t>
    </r>
  </si>
  <si>
    <t>Injection of Polymer Cement Grout (PMC) with Non-Shrink Additive at 4 kg/cm² Pressure</t>
  </si>
  <si>
    <r>
      <rPr>
        <b/>
        <sz val="20"/>
        <color theme="1"/>
        <rFont val="Calibri"/>
        <family val="2"/>
      </rPr>
      <t xml:space="preserve">Carbon Fibre Wrapping for Strengthening of Structural Members
</t>
    </r>
    <r>
      <rPr>
        <sz val="20"/>
        <color theme="1"/>
        <rFont val="Calibri"/>
        <family val="2"/>
      </rPr>
      <t xml:space="preserve">
All charges for providing and applying Carbon Fibre Reinforced Polymer (CFRP) wrapping for structural strengthening or jacketing of girders or other structural components, using </t>
    </r>
    <r>
      <rPr>
        <b/>
        <sz val="20"/>
        <color theme="1"/>
        <rFont val="Calibri"/>
        <family val="2"/>
      </rPr>
      <t xml:space="preserve">high-strength CFRP bonded </t>
    </r>
    <r>
      <rPr>
        <sz val="20"/>
        <color theme="1"/>
        <rFont val="Calibri"/>
        <family val="2"/>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20"/>
        <color theme="1"/>
        <rFont val="Calibri"/>
        <family val="2"/>
      </rPr>
      <t>The rate includes</t>
    </r>
    <r>
      <rPr>
        <sz val="20"/>
        <color theme="1"/>
        <rFont val="Calibri"/>
        <family val="2"/>
      </rPr>
      <t xml:space="preserve"> cost of all materials (CFRP sheet, resin, etc.), labour, surface preparation, safety measures, equipment, and testing required to complete the work in all respects.</t>
    </r>
  </si>
  <si>
    <t>Carbon Fibre Wrapping for Strengthening of Structural Members</t>
  </si>
  <si>
    <t>Providing and Laying of Micro-concrete for Structural Repairs</t>
  </si>
  <si>
    <t>Approach Slab Mud Jacking/Mud Grouting (Void Filling Beneath Slab by Pressure Grouting)</t>
  </si>
  <si>
    <r>
      <rPr>
        <b/>
        <sz val="20"/>
        <color theme="1"/>
        <rFont val="Calibri"/>
        <family val="2"/>
      </rPr>
      <t>Providing and fixing of Mild Steel (MS) lining plates (8mm thick) for jacketing and structural strengthening of pedestals</t>
    </r>
    <r>
      <rPr>
        <sz val="20"/>
        <color theme="1"/>
        <rFont val="Calibri"/>
        <family val="2"/>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</si>
  <si>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t>Providing and fixing of Mild Steel (MS) lining plates (8mm thick) for jacketing and structural strengthening of pedestals</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</si>
  <si>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</si>
  <si>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</si>
  <si>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 xml:space="preserve">Cu.m </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</si>
  <si>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</si>
  <si>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</si>
  <si>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RMT</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</si>
  <si>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t>
  </si>
  <si>
    <t xml:space="preserve">Concrete Supply / Placing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</si>
  <si>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</si>
  <si>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</si>
  <si>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</si>
  <si>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</si>
  <si>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KG</t>
  </si>
  <si>
    <t>All Charges Includes Comprehensive item for replacement or fixing of missing/damaged parts of transverse steel cross bracing, including: supply of required structural steel sections (angles, flats, channels) as per design; shifting and handling using contractor’s own machinery; cutting, shaping, drilling, and preparing components to match existing structure; fixing in position by welding or bolting as per structural drawing; using contractor’s own scaffolding, labour, and tools; alignment, level, and securing of bracing with existing structural members; all complete in accordance with project specifications and direction of Engineer-in-Charge.</t>
  </si>
  <si>
    <t xml:space="preserve">Cross Bracing /Partial Parts </t>
  </si>
  <si>
    <t>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</si>
  <si>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 xml:space="preserve">Anti Corrosive Epoxy Paint(Girder ) </t>
  </si>
  <si>
    <r>
      <rPr>
        <sz val="20"/>
        <color theme="1"/>
        <rFont val="Calibri"/>
        <family val="2"/>
      </rPr>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t>
    </r>
    <r>
      <rPr>
        <sz val="20"/>
        <color theme="1"/>
        <rFont val="Times New Roman"/>
        <family val="1"/>
      </rPr>
      <t>‑</t>
    </r>
    <r>
      <rPr>
        <sz val="20"/>
        <color theme="1"/>
        <rFont val="Calibri"/>
        <family val="2"/>
      </rPr>
      <t>in</t>
    </r>
    <r>
      <rPr>
        <sz val="20"/>
        <color theme="1"/>
        <rFont val="Times New Roman"/>
        <family val="1"/>
      </rPr>
      <t>‑</t>
    </r>
    <r>
      <rPr>
        <sz val="20"/>
        <color theme="1"/>
        <rFont val="Calibri"/>
        <family val="2"/>
      </rPr>
      <t>Charge.</t>
    </r>
  </si>
  <si>
    <t xml:space="preserve">Wearing Coat </t>
  </si>
  <si>
    <r>
      <rPr>
        <sz val="20"/>
        <color theme="1"/>
        <rFont val="Calibri"/>
        <family val="2"/>
      </rPr>
      <t>Supply of all materials and labour for removal and disposal of existing approach slab; excavation and repair of sub</t>
    </r>
    <r>
      <rPr>
        <sz val="20"/>
        <color theme="1"/>
        <rFont val="Times New Roman"/>
        <family val="1"/>
      </rPr>
      <t>‑</t>
    </r>
    <r>
      <rPr>
        <sz val="20"/>
        <color theme="1"/>
        <rFont val="Calibri"/>
        <family val="2"/>
      </rPr>
      <t>base; provision and compaction of granular or PCC M</t>
    </r>
    <r>
      <rPr>
        <sz val="20"/>
        <color theme="1"/>
        <rFont val="Times New Roman"/>
        <family val="1"/>
      </rPr>
      <t>‑</t>
    </r>
    <r>
      <rPr>
        <sz val="20"/>
        <color theme="1"/>
        <rFont val="Calibri"/>
        <family val="2"/>
      </rPr>
      <t>15 levelling course (150 mm thick); construction of RCC M</t>
    </r>
    <r>
      <rPr>
        <sz val="20"/>
        <color theme="1"/>
        <rFont val="Times New Roman"/>
        <family val="1"/>
      </rPr>
      <t>‑</t>
    </r>
    <r>
      <rPr>
        <sz val="20"/>
        <color theme="1"/>
        <rFont val="Calibri"/>
        <family val="2"/>
      </rPr>
      <t>30 approach slab (300 mm thick) with HYSD reinforcement, centering and shuttering; mixing, placing, finishing and curing of concrete; including testing, formwork, reinforcement, compaction, curing for prescribed days, equipment, disposal of debris, supervision,  of finished RCC slab</t>
    </r>
  </si>
  <si>
    <t xml:space="preserve">Replacement of Approach Slab </t>
  </si>
  <si>
    <t>Providing and laying M40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</si>
  <si>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t>
  </si>
  <si>
    <t>Supply and drive holes of 69mm/76mm diameter through core cutting in the facing panel to minimize vibrations, followed by providing and placing 70mm dia hard PVC casing pipe (3–5mm thickness) up to 1m depth from the facing panel to protect the drainage filter. Drilling shall be carried out to the required depth using drill bit/anchor for inserting 32mm dia SDA reinforcement bars to lengths of 5m or 7m at selected REWall panels located at varying heights (less than 7m and between 7m–10m), maintaining a spacing of 0.74m horizontally and 1.48m vertically. SDA bars shall be extended to required lengths using couplers, following approved drawings and methodology, utilizing suitable driving equipment and compressors, including staging, scaffolding, labour, water, power, shelter, etc., as per the instructions of the SPV Engineer-in-Charge. After placing the SDA bars, 70mm dia boreholes shall be fully grouted using OPC 53 grade cement, as per the approved specifications. Finally, galvanized epoxy paint-coated bearing plates (150mm x 150mm x 10mm) shall be fixed firmly on the outer face of the SDA bar, ensuring no gap between the bearing plate and REWall panel, and grouted with GP-2, along with nuts, bolts, washers, and headed studs, all as per the approved drawing and methodology and the direction of the Engineer-in-Charge of SPV, including all associated works and arrangements required to complete the job at site.</t>
  </si>
  <si>
    <t xml:space="preserve">Soil Nailing </t>
  </si>
  <si>
    <t>No/Nail
(2 nailing each panel)</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</si>
  <si>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</si>
  <si>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Elastomeric concrete for RE Panels</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</si>
  <si>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</si>
  <si>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 xml:space="preserve">Missing Bolts </t>
  </si>
  <si>
    <t>Sub total =</t>
  </si>
  <si>
    <t>Gst - 18% =</t>
  </si>
  <si>
    <t>Total =</t>
  </si>
  <si>
    <t xml:space="preserve">S.No </t>
  </si>
  <si>
    <t xml:space="preserve">Description </t>
  </si>
  <si>
    <t xml:space="preserve">Total Quantity </t>
  </si>
  <si>
    <t>Application of Cement Paint on Concrete Handrails / Crash Barrier</t>
  </si>
  <si>
    <t>Cleaning of Expansion Joints</t>
  </si>
  <si>
    <t xml:space="preserve">  </t>
  </si>
  <si>
    <t>Approach Slab Mud Jacketing (Void Filling Beneath Slab by Pressure Grouting)</t>
  </si>
  <si>
    <t>Project Name</t>
  </si>
  <si>
    <t>TN-AP KM 124.890 to km 219.867</t>
  </si>
  <si>
    <t>Bridge ID</t>
  </si>
  <si>
    <t>Type of Structure</t>
  </si>
  <si>
    <t>VUP</t>
  </si>
  <si>
    <t>1X24</t>
  </si>
  <si>
    <t>Chainage</t>
  </si>
  <si>
    <t>173+280 VUP LHS</t>
  </si>
  <si>
    <t>Structure No.</t>
  </si>
  <si>
    <t>Total No. of Spans</t>
  </si>
  <si>
    <t>Slab Type</t>
  </si>
  <si>
    <t>PSC I-Girder</t>
  </si>
  <si>
    <t xml:space="preserve">Total No. of Piers Including Abutment </t>
  </si>
  <si>
    <t>Pier Type</t>
  </si>
  <si>
    <t>_</t>
  </si>
  <si>
    <t>Load Transfer</t>
  </si>
  <si>
    <t xml:space="preserve">Slab to Wall </t>
  </si>
  <si>
    <t xml:space="preserve">Element Name </t>
  </si>
  <si>
    <t xml:space="preserve">Notation </t>
  </si>
  <si>
    <t xml:space="preserve">Observation </t>
  </si>
  <si>
    <t xml:space="preserve">Location of Distress </t>
  </si>
  <si>
    <t xml:space="preserve">Distress Details </t>
  </si>
  <si>
    <t>Area of Repair (Sq.m/RMT)</t>
  </si>
  <si>
    <t xml:space="preserve">Repair Methodology </t>
  </si>
  <si>
    <t>Layers/Nos</t>
  </si>
  <si>
    <t xml:space="preserve">L(M) </t>
  </si>
  <si>
    <t xml:space="preserve">B(M) </t>
  </si>
  <si>
    <t xml:space="preserve">D(M) </t>
  </si>
  <si>
    <t xml:space="preserve">Drain spout </t>
  </si>
  <si>
    <t>DS</t>
  </si>
  <si>
    <t>PVC Runner Pipe damaged</t>
  </si>
  <si>
    <t>Median side</t>
  </si>
  <si>
    <t>Replacement</t>
  </si>
  <si>
    <t>Sealant</t>
  </si>
  <si>
    <t>EJ</t>
  </si>
  <si>
    <t>overlaid</t>
  </si>
  <si>
    <t>EJ 1&amp;2 ( Need to be clean and if sealing material is damaged and need to provided )</t>
  </si>
  <si>
    <t>Deck slab</t>
  </si>
  <si>
    <t>HC</t>
  </si>
  <si>
    <t>Honey combing</t>
  </si>
  <si>
    <t>At deck slab ( at multiple locations )</t>
  </si>
  <si>
    <t>PMM</t>
  </si>
  <si>
    <t>MC</t>
  </si>
  <si>
    <t xml:space="preserve"> Cracks</t>
  </si>
  <si>
    <t>between Girder 4 &amp; 5</t>
  </si>
  <si>
    <t>Epoxy Grouting</t>
  </si>
  <si>
    <t xml:space="preserve">RE Panel </t>
  </si>
  <si>
    <t>REP</t>
  </si>
  <si>
    <t>Gap B/w Panels</t>
  </si>
  <si>
    <t xml:space="preserve">A1 &amp; A2 side </t>
  </si>
  <si>
    <t xml:space="preserve">Elastomeric Concrete </t>
  </si>
  <si>
    <t>Total</t>
  </si>
  <si>
    <t>Drainage spouts (PVC Runner Pipe )</t>
  </si>
  <si>
    <t>SQM</t>
  </si>
  <si>
    <t>Cracks</t>
  </si>
  <si>
    <t xml:space="preserve">    Bill Of Quantities (Abstract) :</t>
  </si>
  <si>
    <t>Rate</t>
  </si>
  <si>
    <t>Remarks</t>
  </si>
  <si>
    <r>
      <rPr>
        <b/>
        <sz val="11"/>
        <color theme="1"/>
        <rFont val="Calibri"/>
        <family val="2"/>
      </rPr>
      <t>Clearing and Grubbing Around Structures (Including RE Panels, Walls, and Medians)</t>
    </r>
    <r>
      <rPr>
        <sz val="11"/>
        <color theme="1"/>
        <rFont val="Calibri"/>
        <family val="2"/>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</si>
  <si>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Mandays</t>
  </si>
  <si>
    <r>
      <rPr>
        <b/>
        <sz val="11"/>
        <color theme="1"/>
        <rFont val="Calibri"/>
        <family val="2"/>
      </rPr>
      <t>Dismantling of Existing Concrete Structures</t>
    </r>
    <r>
      <rPr>
        <sz val="11"/>
        <color theme="1"/>
        <rFont val="Calibri"/>
        <family val="2"/>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</si>
  <si>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color theme="1"/>
        <rFont val="Calibri"/>
        <family val="2"/>
      </rPr>
      <t>Construction of Subgrade</t>
    </r>
    <r>
      <rPr>
        <sz val="11"/>
        <color theme="1"/>
        <rFont val="Calibri"/>
        <family val="2"/>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</si>
  <si>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1"/>
        <color theme="1"/>
        <rFont val="Calibri"/>
        <family val="2"/>
      </rPr>
      <t xml:space="preserve">Repair of Eroded Side Slopes near Structures (Quarter Coning Areas) Using Select Fill
</t>
    </r>
    <r>
      <rPr>
        <sz val="11"/>
        <color theme="1"/>
        <rFont val="Calibri"/>
        <family val="2"/>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</si>
  <si>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1"/>
        <color theme="1"/>
        <rFont val="Calibri"/>
        <family val="2"/>
      </rPr>
      <t>Application of Cement Paint on Concrete Handrails / Crash Barrier</t>
    </r>
    <r>
      <rPr>
        <sz val="11"/>
        <color theme="1"/>
        <rFont val="Calibri"/>
        <family val="2"/>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1"/>
        <color theme="1"/>
        <rFont val="Calibri"/>
        <family val="2"/>
      </rPr>
      <t>The quoted rate shall include</t>
    </r>
    <r>
      <rPr>
        <sz val="11"/>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</si>
  <si>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color theme="1"/>
        <rFont val="Calibri"/>
        <family val="2"/>
      </rPr>
      <t>Providing and fixing temporary double steel scaffolding system with safety features.</t>
    </r>
    <r>
      <rPr>
        <sz val="11"/>
        <color theme="1"/>
        <rFont val="Calibri"/>
        <family val="2"/>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1"/>
        <color theme="1"/>
        <rFont val="Calibri"/>
        <family val="2"/>
      </rPr>
      <t>The quoted rate shall include</t>
    </r>
    <r>
      <rPr>
        <sz val="11"/>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</si>
  <si>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color theme="1"/>
        <rFont val="Calibri"/>
        <family val="2"/>
      </rPr>
      <t>Extra Reinforcement with Zinc-Rich Epoxy Coating</t>
    </r>
    <r>
      <rPr>
        <sz val="11"/>
        <color theme="1"/>
        <rFont val="Calibri"/>
        <family val="2"/>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1"/>
        <color theme="1"/>
        <rFont val="Calibri"/>
        <family val="2"/>
      </rPr>
      <t>The quoted rate shall include</t>
    </r>
    <r>
      <rPr>
        <sz val="11"/>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</si>
  <si>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color theme="1"/>
        <rFont val="Calibri"/>
        <family val="2"/>
      </rPr>
      <t>Jacking of Structural Members with M-40 Concrete (150 mm to 175mm Thick)</t>
    </r>
    <r>
      <rPr>
        <sz val="11"/>
        <color theme="1"/>
        <rFont val="Calibri"/>
        <family val="2"/>
      </rPr>
      <t xml:space="preserve">
All charges for</t>
    </r>
    <r>
      <rPr>
        <b/>
        <sz val="11"/>
        <color theme="1"/>
        <rFont val="Calibri"/>
        <family val="2"/>
      </rPr>
      <t xml:space="preserve"> structural jacketing of beams, columns, or piers</t>
    </r>
    <r>
      <rPr>
        <sz val="11"/>
        <color theme="1"/>
        <rFont val="Calibri"/>
        <family val="2"/>
      </rPr>
      <t xml:space="preserve"> using M-40 grade concrete of </t>
    </r>
    <r>
      <rPr>
        <b/>
        <sz val="11"/>
        <color theme="1"/>
        <rFont val="Calibri"/>
        <family val="2"/>
      </rPr>
      <t>150 mm to 175mm thickness</t>
    </r>
    <r>
      <rPr>
        <sz val="11"/>
        <color theme="1"/>
        <rFont val="Calibri"/>
        <family val="2"/>
      </rPr>
      <t>, executed as part of rehabilitation/strengthening of deteriorated members, including</t>
    </r>
    <r>
      <rPr>
        <sz val="11"/>
        <rFont val="Calibri"/>
        <family val="2"/>
      </rPr>
      <t xml:space="preserve"> complete removal of loose or damaged concrete,</t>
    </r>
    <r>
      <rPr>
        <sz val="11"/>
        <color theme="1"/>
        <rFont val="Calibri"/>
        <family val="2"/>
      </rPr>
      <t xml:space="preserve"> </t>
    </r>
    <r>
      <rPr>
        <sz val="11"/>
        <rFont val="Calibri"/>
        <family val="2"/>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1"/>
        <color theme="1"/>
        <rFont val="Calibri"/>
        <family val="2"/>
      </rPr>
      <t xml:space="preserve">nal, pumpable or self-compacting concrete as per design requirement, proper compaction with vibrators or suitable means, finishing of exposed surfaces, and curing by approved methods for the prescribed period.
</t>
    </r>
    <r>
      <rPr>
        <b/>
        <sz val="11"/>
        <color theme="1"/>
        <rFont val="Calibri"/>
        <family val="2"/>
      </rPr>
      <t xml:space="preserve">The quoted rate shall include </t>
    </r>
    <r>
      <rPr>
        <sz val="11"/>
        <color theme="1"/>
        <rFont val="Calibri"/>
        <family val="2"/>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</si>
  <si>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t>Jacking of Structural Members with M-40 Concrete (150 mm to 175mm Thick)</t>
  </si>
  <si>
    <r>
      <rPr>
        <b/>
        <sz val="11"/>
        <color theme="1"/>
        <rFont val="Calibri"/>
        <family val="2"/>
      </rPr>
      <t>Lifting of Superstructure Span by Hydraulic Jacking (Span Length up to 50m)</t>
    </r>
    <r>
      <rPr>
        <sz val="11"/>
        <color theme="1"/>
        <rFont val="Calibri"/>
        <family val="2"/>
      </rPr>
      <t xml:space="preserve">
All-inclusive charges for safe and controlled </t>
    </r>
    <r>
      <rPr>
        <b/>
        <sz val="11"/>
        <color theme="1"/>
        <rFont val="Calibri"/>
        <family val="2"/>
      </rPr>
      <t>lifting of the superstructure span (up to 50m in length) by hydraulic jacking</t>
    </r>
    <r>
      <rPr>
        <sz val="11"/>
        <color theme="1"/>
        <rFont val="Calibri"/>
        <family val="2"/>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1"/>
        <color theme="1"/>
        <rFont val="Calibri"/>
        <family val="2"/>
      </rPr>
      <t>The quoted rate shall include</t>
    </r>
    <r>
      <rPr>
        <sz val="11"/>
        <color theme="1"/>
        <rFont val="Calibri"/>
        <family val="2"/>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</si>
  <si>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1"/>
        <color theme="1"/>
        <rFont val="Calibri"/>
        <family val="2"/>
      </rPr>
      <t>Replacement of Existing Bearing with New POT-PTFE Bearing Including Pedestal Preparation and Levelling</t>
    </r>
    <r>
      <rPr>
        <sz val="11"/>
        <color theme="1"/>
        <rFont val="Calibri"/>
        <family val="2"/>
      </rPr>
      <t xml:space="preserve">
All charges for </t>
    </r>
    <r>
      <rPr>
        <b/>
        <sz val="11"/>
        <color theme="1"/>
        <rFont val="Calibri"/>
        <family val="2"/>
      </rPr>
      <t>replacing the existing bearing with a new POT-PTFE bearing of equivalent load-carrying capacity,</t>
    </r>
    <r>
      <rPr>
        <sz val="11"/>
        <color theme="1"/>
        <rFont val="Calibri"/>
        <family val="2"/>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1"/>
        <color theme="1"/>
        <rFont val="Calibri"/>
        <family val="2"/>
      </rPr>
      <t xml:space="preserve">The scope includes:
</t>
    </r>
    <r>
      <rPr>
        <sz val="11"/>
        <color theme="1"/>
        <rFont val="Calibri"/>
        <family val="2"/>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1"/>
        <color theme="1"/>
        <rFont val="Calibri"/>
        <family val="2"/>
      </rPr>
      <t>The quoted rate shall include</t>
    </r>
    <r>
      <rPr>
        <sz val="11"/>
        <color theme="1"/>
        <rFont val="Calibri"/>
        <family val="2"/>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</si>
  <si>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1"/>
        <color theme="1"/>
        <rFont val="Calibri"/>
        <family val="2"/>
      </rPr>
      <t>Replacement of Existing Bearing with New Elastomeric Bearing</t>
    </r>
    <r>
      <rPr>
        <sz val="11"/>
        <color theme="1"/>
        <rFont val="Calibri"/>
        <family val="2"/>
      </rPr>
      <t xml:space="preserve">
All charges for replacing the </t>
    </r>
    <r>
      <rPr>
        <b/>
        <sz val="11"/>
        <color theme="1"/>
        <rFont val="Calibri"/>
        <family val="2"/>
      </rPr>
      <t>existing bearing with a new elastomeric bearing of equivalent load-carrying capacity,</t>
    </r>
    <r>
      <rPr>
        <sz val="11"/>
        <color theme="1"/>
        <rFont val="Calibri"/>
        <family val="2"/>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</si>
  <si>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1"/>
        <color theme="1"/>
        <rFont val="Calibri"/>
        <family val="2"/>
      </rPr>
      <t>Cutting of Metallic Bearing Locks Using Electric Grinder</t>
    </r>
    <r>
      <rPr>
        <sz val="11"/>
        <color theme="1"/>
        <rFont val="Calibri"/>
        <family val="2"/>
      </rPr>
      <t xml:space="preserve">
All charges for </t>
    </r>
    <r>
      <rPr>
        <b/>
        <sz val="11"/>
        <color theme="1"/>
        <rFont val="Calibri"/>
        <family val="2"/>
      </rPr>
      <t xml:space="preserve">cutting and removal of existing metallic bearing locks </t>
    </r>
    <r>
      <rPr>
        <sz val="11"/>
        <color theme="1"/>
        <rFont val="Calibri"/>
        <family val="2"/>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</si>
  <si>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1"/>
        <color theme="1"/>
        <rFont val="Calibri"/>
        <family val="2"/>
      </rPr>
      <t xml:space="preserve">Rust Removal and Anti-Corrosive Zinc Painting on Bearings (As per MoRTH Specifications)
</t>
    </r>
    <r>
      <rPr>
        <sz val="11"/>
        <color theme="1"/>
        <rFont val="Calibri"/>
        <family val="2"/>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</si>
  <si>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1"/>
        <color theme="1"/>
        <rFont val="Calibri"/>
        <family val="2"/>
      </rPr>
      <t xml:space="preserve">Greasing of Steel Bearings (Roller-cum-Rocker and Pin &amp; Roller Types)
</t>
    </r>
    <r>
      <rPr>
        <sz val="11"/>
        <color theme="1"/>
        <rFont val="Calibri"/>
        <family val="2"/>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</si>
  <si>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1"/>
        <color theme="1"/>
        <rFont val="Calibri"/>
        <family val="2"/>
      </rPr>
      <t>Reconstruction of Damaged Return Wall (Cast-in-situ RCC up to 4m Height)</t>
    </r>
    <r>
      <rPr>
        <sz val="11"/>
        <color theme="1"/>
        <rFont val="Calibri"/>
        <family val="2"/>
      </rPr>
      <t xml:space="preserve">
All-inclusive charges for dismantling the existing damaged return wall and </t>
    </r>
    <r>
      <rPr>
        <b/>
        <sz val="11"/>
        <color theme="1"/>
        <rFont val="Calibri"/>
        <family val="2"/>
      </rPr>
      <t>casting of new return wall up to 4.0 m height using cast-in-situ M35 grade reinforced cement concrete (or as specified),</t>
    </r>
    <r>
      <rPr>
        <sz val="11"/>
        <color theme="1"/>
        <rFont val="Calibri"/>
        <family val="2"/>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</si>
  <si>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1"/>
        <color theme="1"/>
        <rFont val="Calibri"/>
        <family val="2"/>
      </rPr>
      <t xml:space="preserve">Stone Pitching on Side Slopes near Culverts/Bridges for Embankment Protection
(As per MoRTH Clause 2504)
</t>
    </r>
    <r>
      <rPr>
        <sz val="11"/>
        <color theme="1"/>
        <rFont val="Calibri"/>
        <family val="2"/>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</si>
  <si>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t xml:space="preserve">Expansion Joints Cleaning </t>
  </si>
  <si>
    <r>
      <rPr>
        <b/>
        <sz val="11"/>
        <color theme="1"/>
        <rFont val="Calibri"/>
        <family val="2"/>
      </rPr>
      <t>Expansion Joints and Related Works (MoRTH Clause 2600)</t>
    </r>
    <r>
      <rPr>
        <sz val="11"/>
        <color theme="1"/>
        <rFont val="Calibri"/>
        <family val="2"/>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</si>
  <si>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1"/>
        <color theme="1"/>
        <rFont val="Calibri"/>
        <family val="2"/>
      </rPr>
      <t>Providing New Expansion Joint Assembly – Filler Type</t>
    </r>
    <r>
      <rPr>
        <sz val="11"/>
        <color theme="1"/>
        <rFont val="Calibri"/>
        <family val="2"/>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</si>
  <si>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1"/>
        <color theme="1"/>
        <rFont val="Calibri"/>
        <family val="2"/>
      </rPr>
      <t>New Expansion Joint – Strip Seal Type</t>
    </r>
    <r>
      <rPr>
        <sz val="11"/>
        <color theme="1"/>
        <rFont val="Calibri"/>
        <family val="2"/>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</si>
  <si>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1"/>
        <color theme="1"/>
        <rFont val="Calibri"/>
        <family val="2"/>
      </rPr>
      <t>Providing Seal for Strip Seal Expansion Joint</t>
    </r>
    <r>
      <rPr>
        <sz val="11"/>
        <color theme="1"/>
        <rFont val="Calibri"/>
        <family val="2"/>
      </rPr>
      <t xml:space="preserve">
Providing and fixing </t>
    </r>
    <r>
      <rPr>
        <b/>
        <sz val="11"/>
        <color theme="1"/>
        <rFont val="Calibri"/>
        <family val="2"/>
      </rPr>
      <t>elastomeric sealing element (seal only)</t>
    </r>
    <r>
      <rPr>
        <sz val="11"/>
        <color theme="1"/>
        <rFont val="Calibri"/>
        <family val="2"/>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</si>
  <si>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1"/>
        <color theme="1"/>
        <rFont val="Calibri"/>
        <family val="2"/>
      </rPr>
      <t>Reconstruction of RCC Crash Barrier (Post Dismantling)</t>
    </r>
    <r>
      <rPr>
        <sz val="11"/>
        <color theme="1"/>
        <rFont val="Calibri"/>
        <family val="2"/>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</si>
  <si>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1"/>
        <color theme="1"/>
        <rFont val="Calibri"/>
        <family val="2"/>
      </rPr>
      <t xml:space="preserve">Drainage Spouts and Appurtenances (MoRTH Clause 2705)
</t>
    </r>
    <r>
      <rPr>
        <sz val="11"/>
        <color theme="1"/>
        <rFont val="Calibri"/>
        <family val="2"/>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</si>
  <si>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1"/>
        <color theme="1"/>
        <rFont val="Calibri"/>
        <family val="2"/>
      </rPr>
      <t>Replacement/Providing of Drainage Spout Assembly</t>
    </r>
    <r>
      <rPr>
        <sz val="11"/>
        <color theme="1"/>
        <rFont val="Calibri"/>
        <family val="2"/>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</si>
  <si>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1"/>
        <color theme="1"/>
        <rFont val="Calibri"/>
        <family val="2"/>
      </rPr>
      <t>Provision of Missing MS Grating over Drainage Spouts</t>
    </r>
    <r>
      <rPr>
        <sz val="11"/>
        <color theme="1"/>
        <rFont val="Calibri"/>
        <family val="2"/>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</si>
  <si>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1"/>
        <color theme="1"/>
        <rFont val="Calibri"/>
        <family val="2"/>
      </rPr>
      <t xml:space="preserve">Replacement of Missing/Damaged Down Take Pipe (PVC)
</t>
    </r>
    <r>
      <rPr>
        <sz val="11"/>
        <color theme="1"/>
        <rFont val="Calibri"/>
        <family val="2"/>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1"/>
        <color theme="1"/>
        <rFont val="Calibri"/>
        <family val="2"/>
      </rPr>
      <t xml:space="preserve">
</t>
    </r>
  </si>
  <si>
    <t>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</si>
  <si>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</si>
  <si>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r>
      <rPr>
        <b/>
        <sz val="11"/>
        <color theme="1"/>
        <rFont val="Calibri"/>
        <family val="2"/>
      </rPr>
      <t>Sealing of Cracks in RCC Members by V-Groove Cutting and Sealing with Epoxy Mortar</t>
    </r>
    <r>
      <rPr>
        <sz val="11"/>
        <color theme="1"/>
        <rFont val="Calibri"/>
        <family val="2"/>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</si>
  <si>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1"/>
        <color theme="1"/>
        <rFont val="Calibri"/>
        <family val="2"/>
      </rPr>
      <t xml:space="preserve">Provision and Installation of Grouting Nipples for Pressure Injection in RCC Structures (using Non-return Valve (NRV) Nipples)
</t>
    </r>
    <r>
      <rPr>
        <sz val="11"/>
        <color theme="1"/>
        <rFont val="Calibri"/>
        <family val="2"/>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1"/>
        <color theme="1"/>
        <rFont val="Calibri"/>
        <family val="2"/>
      </rPr>
      <t xml:space="preserve">
</t>
    </r>
  </si>
  <si>
    <t xml:space="preserve">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</si>
  <si>
    <r>
      <rPr>
        <b/>
        <sz val="11"/>
        <color theme="1"/>
        <rFont val="Calibri"/>
        <family val="2"/>
      </rPr>
      <t>Repair of Damaged Concrete Surfaces Using Polymer Modified Mortar (PMM Mortar) up to 50mm Thickness</t>
    </r>
    <r>
      <rPr>
        <sz val="11"/>
        <color theme="1"/>
        <rFont val="Calibri"/>
        <family val="2"/>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1"/>
        <color theme="1"/>
        <rFont val="Calibri"/>
        <family val="2"/>
      </rPr>
      <t>Scope of Work Includes:</t>
    </r>
    <r>
      <rPr>
        <sz val="11"/>
        <color theme="1"/>
        <rFont val="Calibri"/>
        <family val="2"/>
      </rPr>
      <t xml:space="preserve">
</t>
    </r>
    <r>
      <rPr>
        <b/>
        <sz val="11"/>
        <color theme="1"/>
        <rFont val="Calibri"/>
        <family val="2"/>
      </rPr>
      <t>Concrete Removal:</t>
    </r>
    <r>
      <rPr>
        <sz val="11"/>
        <color theme="1"/>
        <rFont val="Calibri"/>
        <family val="2"/>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1"/>
        <color theme="1"/>
        <rFont val="Calibri"/>
        <family val="2"/>
      </rPr>
      <t>Surface Preparation:</t>
    </r>
    <r>
      <rPr>
        <sz val="11"/>
        <color theme="1"/>
        <rFont val="Calibri"/>
        <family val="2"/>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1"/>
        <color theme="1"/>
        <rFont val="Calibri"/>
        <family val="2"/>
      </rPr>
      <t>Reinforcement Treatment:</t>
    </r>
    <r>
      <rPr>
        <sz val="11"/>
        <color theme="1"/>
        <rFont val="Calibri"/>
        <family val="2"/>
      </rPr>
      <t xml:space="preserve"> Corroded rebars shall be coated with Zinc-rich epoxy primer (e.g., CICO Zincilate 500 or equivalent) for corrosion protection.
</t>
    </r>
    <r>
      <rPr>
        <b/>
        <sz val="11"/>
        <color theme="1"/>
        <rFont val="Calibri"/>
        <family val="2"/>
      </rPr>
      <t>Bond Coat Application:</t>
    </r>
    <r>
      <rPr>
        <sz val="11"/>
        <color theme="1"/>
        <rFont val="Calibri"/>
        <family val="2"/>
      </rPr>
      <t xml:space="preserve"> Bond coat shall be applied on prepared surfaces using approved products like Nitobond EP or its equivalent to enhance adhesion.
</t>
    </r>
    <r>
      <rPr>
        <b/>
        <sz val="11"/>
        <color theme="1"/>
        <rFont val="Calibri"/>
        <family val="2"/>
      </rPr>
      <t>PMC Mortar Application:</t>
    </r>
    <r>
      <rPr>
        <sz val="11"/>
        <color theme="1"/>
        <rFont val="Calibri"/>
        <family val="2"/>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1"/>
        <color theme="1"/>
        <rFont val="Calibri"/>
        <family val="2"/>
      </rPr>
      <t>Finishing &amp; Curing:</t>
    </r>
    <r>
      <rPr>
        <sz val="11"/>
        <color theme="1"/>
        <rFont val="Calibri"/>
        <family val="2"/>
      </rPr>
      <t xml:space="preserve"> Final surface shall be finished as required and curing shall be carried out using approved curing compound (e.g., CICO Cure-free or equivalent) or moist curing for not less than 7 days.
</t>
    </r>
  </si>
  <si>
    <t>sq.m</t>
  </si>
  <si>
    <r>
      <rPr>
        <b/>
        <sz val="11"/>
        <color theme="1"/>
        <rFont val="Calibri"/>
        <family val="2"/>
      </rPr>
      <t>Injection of Polymer Cement Grout with Non-Shrink Additive at 4 kg/cm² Pressure using NRV Nipples</t>
    </r>
    <r>
      <rPr>
        <sz val="11"/>
        <color theme="1"/>
        <rFont val="Calibri"/>
        <family val="2"/>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1"/>
        <color theme="1"/>
        <rFont val="Calibri"/>
        <family val="2"/>
      </rPr>
      <t>Rate includes all</t>
    </r>
    <r>
      <rPr>
        <sz val="11"/>
        <color theme="1"/>
        <rFont val="Calibri"/>
        <family val="2"/>
      </rPr>
      <t xml:space="preserve"> materials, consumables, equipment, NRV type nipples, labour, safety measures, documentation, and disposal of waste as required for successful execution of the activity.</t>
    </r>
  </si>
  <si>
    <r>
      <rPr>
        <b/>
        <sz val="11"/>
        <color theme="1"/>
        <rFont val="Calibri"/>
        <family val="2"/>
      </rPr>
      <t xml:space="preserve">Carbon Fibre Wrapping for Strengthening of Structural Members
</t>
    </r>
    <r>
      <rPr>
        <sz val="11"/>
        <color theme="1"/>
        <rFont val="Calibri"/>
        <family val="2"/>
      </rPr>
      <t xml:space="preserve">
All charges for providing and applying Carbon Fibre Reinforced Polymer (CFRP) wrapping for structural strengthening or jacketing of girders or other structural components, using </t>
    </r>
    <r>
      <rPr>
        <b/>
        <sz val="11"/>
        <color theme="1"/>
        <rFont val="Calibri"/>
        <family val="2"/>
      </rPr>
      <t xml:space="preserve">high-strength CFRP bonded </t>
    </r>
    <r>
      <rPr>
        <sz val="11"/>
        <color theme="1"/>
        <rFont val="Calibri"/>
        <family val="2"/>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1"/>
        <color theme="1"/>
        <rFont val="Calibri"/>
        <family val="2"/>
      </rPr>
      <t>The rate includes</t>
    </r>
    <r>
      <rPr>
        <sz val="11"/>
        <color theme="1"/>
        <rFont val="Calibri"/>
        <family val="2"/>
      </rPr>
      <t xml:space="preserve"> cost of all materials (CFRP sheet, resin, etc.), labour, surface preparation, safety measures, equipment, and testing required to complete the work in all respects.</t>
    </r>
  </si>
  <si>
    <r>
      <rPr>
        <b/>
        <sz val="11"/>
        <color theme="1"/>
        <rFont val="Calibri"/>
        <family val="2"/>
      </rPr>
      <t>Providing and Laying of Micro-concrete for Structural Repairs</t>
    </r>
    <r>
      <rPr>
        <sz val="11"/>
        <color theme="1"/>
        <rFont val="Calibri"/>
        <family val="2"/>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1"/>
        <color theme="1"/>
        <rFont val="Calibri"/>
        <family val="2"/>
      </rPr>
      <t xml:space="preserve">Rate includes:
</t>
    </r>
    <r>
      <rPr>
        <sz val="11"/>
        <color theme="1"/>
        <rFont val="Calibri"/>
        <family val="2"/>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</si>
  <si>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1"/>
        <color theme="1"/>
        <rFont val="Calibri"/>
        <family val="2"/>
      </rPr>
      <t xml:space="preserve">Approach Slab Mud Jacketing (Void Filling Beneath Slab by Pressure Grouting)
</t>
    </r>
    <r>
      <rPr>
        <sz val="11"/>
        <color theme="1"/>
        <rFont val="Calibri"/>
        <family val="2"/>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1"/>
        <color theme="1"/>
        <rFont val="Calibri"/>
        <family val="2"/>
      </rPr>
      <t>The rate includes</t>
    </r>
    <r>
      <rPr>
        <sz val="11"/>
        <color theme="1"/>
        <rFont val="Calibri"/>
        <family val="2"/>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</si>
  <si>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1"/>
        <color theme="1"/>
        <rFont val="Calibri"/>
        <family val="2"/>
      </rPr>
      <t>Providing and fixing of Mild Steel (MS) lining plates (8mm thick) for jacketing and structural strengthening of pedestals</t>
    </r>
    <r>
      <rPr>
        <sz val="11"/>
        <color theme="1"/>
        <rFont val="Calibri"/>
        <family val="2"/>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</si>
  <si>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r>
      <rPr>
        <sz val="11"/>
        <color theme="1"/>
        <rFont val="Calibri"/>
        <family val="2"/>
      </rPr>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t>
    </r>
    <r>
      <rPr>
        <sz val="11"/>
        <color theme="1"/>
        <rFont val="Times New Roman"/>
        <family val="1"/>
      </rPr>
      <t>‑</t>
    </r>
    <r>
      <rPr>
        <sz val="11"/>
        <color theme="1"/>
        <rFont val="Calibri"/>
        <family val="2"/>
      </rPr>
      <t>in</t>
    </r>
    <r>
      <rPr>
        <sz val="11"/>
        <color theme="1"/>
        <rFont val="Times New Roman"/>
        <family val="1"/>
      </rPr>
      <t>‑</t>
    </r>
    <r>
      <rPr>
        <sz val="11"/>
        <color theme="1"/>
        <rFont val="Calibri"/>
        <family val="2"/>
      </rPr>
      <t>Charge.</t>
    </r>
  </si>
  <si>
    <t xml:space="preserve">Sq.m </t>
  </si>
  <si>
    <r>
      <rPr>
        <sz val="11"/>
        <color theme="1"/>
        <rFont val="Calibri"/>
        <family val="2"/>
      </rPr>
      <t>Supply of all materials and labour for removal and disposal of existing approach slab; excavation and repair of sub</t>
    </r>
    <r>
      <rPr>
        <sz val="11"/>
        <color theme="1"/>
        <rFont val="Times New Roman"/>
        <family val="1"/>
      </rPr>
      <t>‑</t>
    </r>
    <r>
      <rPr>
        <sz val="11"/>
        <color theme="1"/>
        <rFont val="Calibri"/>
        <family val="2"/>
      </rPr>
      <t>base; provision and compaction of granular or PCC M</t>
    </r>
    <r>
      <rPr>
        <sz val="11"/>
        <color theme="1"/>
        <rFont val="Times New Roman"/>
        <family val="1"/>
      </rPr>
      <t>‑</t>
    </r>
    <r>
      <rPr>
        <sz val="11"/>
        <color theme="1"/>
        <rFont val="Calibri"/>
        <family val="2"/>
      </rPr>
      <t>15 levelling course (150 mm thick); construction of RCC M</t>
    </r>
    <r>
      <rPr>
        <sz val="11"/>
        <color theme="1"/>
        <rFont val="Times New Roman"/>
        <family val="1"/>
      </rPr>
      <t>‑</t>
    </r>
    <r>
      <rPr>
        <sz val="11"/>
        <color theme="1"/>
        <rFont val="Calibri"/>
        <family val="2"/>
      </rPr>
      <t>30 approach slab (300 mm thick) with HYSD reinforcement, centering and shuttering; mixing, placing, finishing and curing of concrete; including testing, formwork, reinforcement, compaction, curing for prescribed days, equipment, disposal of debris, supervision,  of finished RCC slab</t>
    </r>
  </si>
  <si>
    <t xml:space="preserve">Nos </t>
  </si>
  <si>
    <t xml:space="preserve">Elastomeric Concerte </t>
  </si>
  <si>
    <t>Description</t>
  </si>
  <si>
    <t>Nos.</t>
  </si>
  <si>
    <t>Length</t>
  </si>
  <si>
    <t>Breadth</t>
  </si>
  <si>
    <t>Height</t>
  </si>
  <si>
    <t>Item No. 1 – Support system, Providing scaffolding for the structure</t>
  </si>
  <si>
    <t>Referring to Distress Measurement</t>
  </si>
  <si>
    <t>Adding 10% extra</t>
  </si>
  <si>
    <t>Say</t>
  </si>
  <si>
    <t>CUM</t>
  </si>
  <si>
    <t>Item No. 2–Providing Seal for Strip Seal Expansion Joint</t>
  </si>
  <si>
    <t>Adding 10 % extra</t>
  </si>
  <si>
    <t>item No. 3 - Polymer Modified Morter</t>
  </si>
  <si>
    <t>say</t>
  </si>
  <si>
    <t>Item No. 5 – Provision and Installation of Grouting NRV Nipples for Pressure Injection in RCC Structures</t>
  </si>
  <si>
    <t xml:space="preserve">No of Nipples ( Considered 300 mm spacing )  No's </t>
  </si>
  <si>
    <t>No's</t>
  </si>
  <si>
    <t>Item No. 6 –  Low Viscosity Epoxy Pressure Injection Grouting in RCC Members (using NRV Nipples)</t>
  </si>
  <si>
    <t>Epoxy Grouting ( Considered 1/2 kg Per Nipple )</t>
  </si>
  <si>
    <t>SAY</t>
  </si>
  <si>
    <t>Kgs</t>
  </si>
  <si>
    <t>Item No. 7 – Sealing of Cracks in RCC Members by V-Groove Cutting and Sealing with Epoxy Mortar</t>
  </si>
  <si>
    <t>Item No. 8 – PVC Runner Pipe</t>
  </si>
  <si>
    <t>4X12</t>
  </si>
  <si>
    <t>MNB</t>
  </si>
  <si>
    <t xml:space="preserve">173+680 MNB LHS SR </t>
  </si>
  <si>
    <t>RCC Solid slab</t>
  </si>
  <si>
    <t xml:space="preserve">Wall Type </t>
  </si>
  <si>
    <t>Deckslab</t>
  </si>
  <si>
    <t>Honeycombing</t>
  </si>
  <si>
    <t>On Deckslab</t>
  </si>
  <si>
    <t>Overlaid</t>
  </si>
  <si>
    <t>EJ 1,2,3,4 (  ( Need to be clean and if sealing material is damaged and need to provided )</t>
  </si>
  <si>
    <t>Drainage Spouts</t>
  </si>
  <si>
    <t>Projection Pipe are Not Provided</t>
  </si>
  <si>
    <t>Shoulder side</t>
  </si>
  <si>
    <t>Drainage Spouts ( Down take pipes )</t>
  </si>
  <si>
    <t>NO's</t>
  </si>
  <si>
    <t>Providing New Expansion Joint Assembly – Filler Type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t>
  </si>
  <si>
    <t xml:space="preserve">Elestromeric Concerte </t>
  </si>
  <si>
    <t>Item No. 2– Polymer Modified Mortar</t>
  </si>
  <si>
    <t>Item No. 3– Providing Seal for Strip Seal Expansion Joint</t>
  </si>
  <si>
    <t xml:space="preserve">173+680 MNB LHS </t>
  </si>
  <si>
    <t>Pier</t>
  </si>
  <si>
    <t>On Pier</t>
  </si>
  <si>
    <t>Expansion Joint</t>
  </si>
  <si>
    <t>On pavement</t>
  </si>
  <si>
    <t>on Shoulder side</t>
  </si>
  <si>
    <t>Need to Provide</t>
  </si>
  <si>
    <t>Gratings For Drainage Spouts</t>
  </si>
  <si>
    <t>Gratings are not Provided</t>
  </si>
  <si>
    <t>Gratings</t>
  </si>
  <si>
    <t xml:space="preserve">173+680 MNB RHS </t>
  </si>
  <si>
    <t xml:space="preserve">Expansion Joint </t>
  </si>
  <si>
    <t>EJ 1 &amp; 5   ( Need to be clean and if sealing material is damaged and need to provided )</t>
  </si>
  <si>
    <t xml:space="preserve">Provide Strip Seal Rubber </t>
  </si>
  <si>
    <t>Damage</t>
  </si>
  <si>
    <t xml:space="preserve">EJ 3 &amp; 4 </t>
  </si>
  <si>
    <t>On Shoulder Side</t>
  </si>
  <si>
    <t>Drainage Spout ( Down take Pipes )</t>
  </si>
  <si>
    <t>Item No. 3–  Providing Seal for Strip Seal Expansion Joint</t>
  </si>
  <si>
    <t xml:space="preserve">173+680 MNB RHS SR </t>
  </si>
  <si>
    <t>On Pier3</t>
  </si>
  <si>
    <t>Deck Slab</t>
  </si>
  <si>
    <t>In Span 1</t>
  </si>
  <si>
    <t>On Deck slab in Span 1</t>
  </si>
  <si>
    <t>Pedestal</t>
  </si>
  <si>
    <t xml:space="preserve">Pedestal 4 on Pier 2 </t>
  </si>
  <si>
    <t>Micro concreting</t>
  </si>
  <si>
    <t>Cracks Observed</t>
  </si>
  <si>
    <t>Pedestal 2 on Pier 1</t>
  </si>
  <si>
    <t>damaged</t>
  </si>
  <si>
    <t>EJ  4</t>
  </si>
  <si>
    <t>on pavement surface</t>
  </si>
  <si>
    <t>Drainage Spouts( Down take pipes )</t>
  </si>
  <si>
    <t>Pedestal Honey combing &amp; Delaminated Crack</t>
  </si>
  <si>
    <t xml:space="preserve">Item No. 3– Providing and Laying of Micro-concrete for Structural Repairs </t>
  </si>
  <si>
    <t xml:space="preserve">TN - AP KM 124.890 to KM 219.867
</t>
  </si>
  <si>
    <t>1x 13.3</t>
  </si>
  <si>
    <t>VUP LHS</t>
  </si>
  <si>
    <t>175+480 VUP LHS</t>
  </si>
  <si>
    <t>Box</t>
  </si>
  <si>
    <t>__</t>
  </si>
  <si>
    <t>shoulder side</t>
  </si>
  <si>
    <t xml:space="preserve">Deck slab </t>
  </si>
  <si>
    <t xml:space="preserve">DECK SLAB </t>
  </si>
  <si>
    <t xml:space="preserve">Crack </t>
  </si>
  <si>
    <t xml:space="preserve">Epoxy Grout </t>
  </si>
  <si>
    <t>Drainage spout  ( PVC Runner Pipe )</t>
  </si>
  <si>
    <t xml:space="preserve">Epoxy </t>
  </si>
  <si>
    <t>Span - 1</t>
  </si>
  <si>
    <t>Item No. 2–Replacement of PVC Runner Pipe</t>
  </si>
  <si>
    <t xml:space="preserve">Item No.3 - Epoxy Grout </t>
  </si>
  <si>
    <t xml:space="preserve">RMT </t>
  </si>
  <si>
    <t>TN - AP KM 124.890 to KM 219.867</t>
  </si>
  <si>
    <t>1 x 13.3</t>
  </si>
  <si>
    <t>VUP RHS</t>
  </si>
  <si>
    <t>175+480 VUP RHS</t>
  </si>
  <si>
    <t>Item No. 2– Replacement of Missing/Damaged Down Take Pipe (PVC)</t>
  </si>
  <si>
    <t xml:space="preserve">Item No.  Epoxy </t>
  </si>
  <si>
    <t>TN-AP KM 124.890 to km 219.867 
177+680</t>
  </si>
  <si>
    <t>3 x 5</t>
  </si>
  <si>
    <t xml:space="preserve">MNB </t>
  </si>
  <si>
    <t>177+680 LHS SR</t>
  </si>
  <si>
    <t>Rcc solid slab</t>
  </si>
  <si>
    <t xml:space="preserve">Retaining wall
</t>
  </si>
  <si>
    <t xml:space="preserve">Honeycombing </t>
  </si>
  <si>
    <t>on Retaining wall at A1  side</t>
  </si>
  <si>
    <t>Crashbarrier</t>
  </si>
  <si>
    <t>Crash barrier shoulder side</t>
  </si>
  <si>
    <t>Pier 2</t>
  </si>
  <si>
    <t>In span 3</t>
  </si>
  <si>
    <t>pedestal</t>
  </si>
  <si>
    <t>Pier 1  B3</t>
  </si>
  <si>
    <t>Micro Concrete</t>
  </si>
  <si>
    <t>P</t>
  </si>
  <si>
    <t xml:space="preserve">Damage </t>
  </si>
  <si>
    <t>At Pier-1 - Bearing-2</t>
  </si>
  <si>
    <t>Damage&amp; HC On pedestal</t>
  </si>
  <si>
    <r>
      <rPr>
        <b/>
        <sz val="12"/>
        <color theme="1"/>
        <rFont val="Calibri"/>
        <family val="2"/>
      </rPr>
      <t>Clearing and Grubbing Around Structures (Including RE Panels, Walls, and Medians)</t>
    </r>
    <r>
      <rPr>
        <sz val="12"/>
        <color theme="1"/>
        <rFont val="Calibri"/>
        <family val="2"/>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</si>
  <si>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Calibri"/>
        <family val="2"/>
      </rPr>
      <t>Dismantling of Existing Concrete Structures</t>
    </r>
    <r>
      <rPr>
        <sz val="12"/>
        <color theme="1"/>
        <rFont val="Calibri"/>
        <family val="2"/>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</si>
  <si>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Calibri"/>
        <family val="2"/>
      </rPr>
      <t>Construction of Subgrade</t>
    </r>
    <r>
      <rPr>
        <sz val="12"/>
        <color theme="1"/>
        <rFont val="Calibri"/>
        <family val="2"/>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</si>
  <si>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2"/>
        <color theme="1"/>
        <rFont val="Calibri"/>
        <family val="2"/>
      </rPr>
      <t xml:space="preserve">Repair of Eroded Side Slopes near Structures (Quarter Coning Areas) Using Select Fill
</t>
    </r>
    <r>
      <rPr>
        <sz val="12"/>
        <color theme="1"/>
        <rFont val="Calibri"/>
        <family val="2"/>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</si>
  <si>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2"/>
        <color theme="1"/>
        <rFont val="Calibri"/>
        <family val="2"/>
      </rPr>
      <t>Application of Cement Paint on Concrete Handrails / Crash Barrier</t>
    </r>
    <r>
      <rPr>
        <sz val="12"/>
        <color theme="1"/>
        <rFont val="Calibri"/>
        <family val="2"/>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Calibri"/>
        <family val="2"/>
      </rPr>
      <t>The quoted rate shall include</t>
    </r>
    <r>
      <rPr>
        <sz val="12"/>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</si>
  <si>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Calibri"/>
        <family val="2"/>
      </rPr>
      <t>Providing and fixing temporary double steel scaffolding system with safety features.</t>
    </r>
    <r>
      <rPr>
        <sz val="12"/>
        <color theme="1"/>
        <rFont val="Calibri"/>
        <family val="2"/>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Calibri"/>
        <family val="2"/>
      </rPr>
      <t>The quoted rate shall include</t>
    </r>
    <r>
      <rPr>
        <sz val="12"/>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</si>
  <si>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Calibri"/>
        <family val="2"/>
      </rPr>
      <t>Extra Reinforcement with Zinc-Rich Epoxy Coating</t>
    </r>
    <r>
      <rPr>
        <sz val="12"/>
        <color theme="1"/>
        <rFont val="Calibri"/>
        <family val="2"/>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Calibri"/>
        <family val="2"/>
      </rPr>
      <t>The quoted rate shall include</t>
    </r>
    <r>
      <rPr>
        <sz val="12"/>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</si>
  <si>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Calibri"/>
        <family val="2"/>
      </rPr>
      <t>Jacking of Structural Members with M-40 Concrete (150 mm to 175mm Thick)</t>
    </r>
    <r>
      <rPr>
        <sz val="12"/>
        <color theme="1"/>
        <rFont val="Calibri"/>
        <family val="2"/>
      </rPr>
      <t xml:space="preserve">
All charges for</t>
    </r>
    <r>
      <rPr>
        <b/>
        <sz val="12"/>
        <color theme="1"/>
        <rFont val="Calibri"/>
        <family val="2"/>
      </rPr>
      <t xml:space="preserve"> structural jacketing of beams, columns, or piers</t>
    </r>
    <r>
      <rPr>
        <sz val="12"/>
        <color theme="1"/>
        <rFont val="Calibri"/>
        <family val="2"/>
      </rPr>
      <t xml:space="preserve"> using M-40 grade concrete of </t>
    </r>
    <r>
      <rPr>
        <b/>
        <sz val="12"/>
        <color theme="1"/>
        <rFont val="Calibri"/>
        <family val="2"/>
      </rPr>
      <t>150 mm to 175mm thickness</t>
    </r>
    <r>
      <rPr>
        <sz val="12"/>
        <color theme="1"/>
        <rFont val="Calibri"/>
        <family val="2"/>
      </rPr>
      <t>, executed as part of rehabilitation/strengthening of deteriorated members, including</t>
    </r>
    <r>
      <rPr>
        <sz val="12"/>
        <rFont val="Calibri"/>
        <family val="2"/>
      </rPr>
      <t xml:space="preserve"> complete removal of loose or damaged concrete,</t>
    </r>
    <r>
      <rPr>
        <sz val="12"/>
        <color theme="1"/>
        <rFont val="Calibri"/>
        <family val="2"/>
      </rPr>
      <t xml:space="preserve"> </t>
    </r>
    <r>
      <rPr>
        <sz val="12"/>
        <rFont val="Calibri"/>
        <family val="2"/>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Calibri"/>
        <family val="2"/>
      </rPr>
      <t xml:space="preserve">nal, pumpable or self-compacting concrete as per design requirement, proper compaction with vibrators or suitable means, finishing of exposed surfaces, and curing by approved methods for the prescribed period.
</t>
    </r>
    <r>
      <rPr>
        <b/>
        <sz val="12"/>
        <color theme="1"/>
        <rFont val="Calibri"/>
        <family val="2"/>
      </rPr>
      <t xml:space="preserve">The quoted rate shall include </t>
    </r>
    <r>
      <rPr>
        <sz val="12"/>
        <color theme="1"/>
        <rFont val="Calibri"/>
        <family val="2"/>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</si>
  <si>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2"/>
        <color theme="1"/>
        <rFont val="Calibri"/>
        <family val="2"/>
      </rPr>
      <t>Lifting of Superstructure Span by Hydraulic Jacking (Span Length up to 50m)</t>
    </r>
    <r>
      <rPr>
        <sz val="12"/>
        <color theme="1"/>
        <rFont val="Calibri"/>
        <family val="2"/>
      </rPr>
      <t xml:space="preserve">
All-inclusive charges for safe and controlled </t>
    </r>
    <r>
      <rPr>
        <b/>
        <sz val="12"/>
        <color theme="1"/>
        <rFont val="Calibri"/>
        <family val="2"/>
      </rPr>
      <t>lifting of the superstructure span (up to 50m in length) by hydraulic jacking</t>
    </r>
    <r>
      <rPr>
        <sz val="12"/>
        <color theme="1"/>
        <rFont val="Calibri"/>
        <family val="2"/>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2"/>
        <color theme="1"/>
        <rFont val="Calibri"/>
        <family val="2"/>
      </rPr>
      <t>The quoted rate shall include</t>
    </r>
    <r>
      <rPr>
        <sz val="12"/>
        <color theme="1"/>
        <rFont val="Calibri"/>
        <family val="2"/>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</si>
  <si>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2"/>
        <color theme="1"/>
        <rFont val="Calibri"/>
        <family val="2"/>
      </rPr>
      <t>Replacement of Existing Bearing with New POT-PTFE Bearing Including Pedestal Preparation and Levelling</t>
    </r>
    <r>
      <rPr>
        <sz val="12"/>
        <color theme="1"/>
        <rFont val="Calibri"/>
        <family val="2"/>
      </rPr>
      <t xml:space="preserve">
All charges for </t>
    </r>
    <r>
      <rPr>
        <b/>
        <sz val="12"/>
        <color theme="1"/>
        <rFont val="Calibri"/>
        <family val="2"/>
      </rPr>
      <t>replacing the existing bearing with a new POT-PTFE bearing of equivalent load-carrying capacity,</t>
    </r>
    <r>
      <rPr>
        <sz val="12"/>
        <color theme="1"/>
        <rFont val="Calibri"/>
        <family val="2"/>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2"/>
        <color theme="1"/>
        <rFont val="Calibri"/>
        <family val="2"/>
      </rPr>
      <t xml:space="preserve">The scope includes:
</t>
    </r>
    <r>
      <rPr>
        <sz val="12"/>
        <color theme="1"/>
        <rFont val="Calibri"/>
        <family val="2"/>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2"/>
        <color theme="1"/>
        <rFont val="Calibri"/>
        <family val="2"/>
      </rPr>
      <t>The quoted rate shall include</t>
    </r>
    <r>
      <rPr>
        <sz val="12"/>
        <color theme="1"/>
        <rFont val="Calibri"/>
        <family val="2"/>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</si>
  <si>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2"/>
        <color theme="1"/>
        <rFont val="Calibri"/>
        <family val="2"/>
      </rPr>
      <t>Replacement of Existing Bearing with New Elastomeric Bearing</t>
    </r>
    <r>
      <rPr>
        <sz val="12"/>
        <color theme="1"/>
        <rFont val="Calibri"/>
        <family val="2"/>
      </rPr>
      <t xml:space="preserve">
All charges for replacing the </t>
    </r>
    <r>
      <rPr>
        <b/>
        <sz val="12"/>
        <color theme="1"/>
        <rFont val="Calibri"/>
        <family val="2"/>
      </rPr>
      <t>existing bearing with a new elastomeric bearing of equivalent load-carrying capacity,</t>
    </r>
    <r>
      <rPr>
        <sz val="12"/>
        <color theme="1"/>
        <rFont val="Calibri"/>
        <family val="2"/>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</si>
  <si>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2"/>
        <color theme="1"/>
        <rFont val="Calibri"/>
        <family val="2"/>
      </rPr>
      <t>Cutting of Metallic Bearing Locks Using Electric Grinder</t>
    </r>
    <r>
      <rPr>
        <sz val="12"/>
        <color theme="1"/>
        <rFont val="Calibri"/>
        <family val="2"/>
      </rPr>
      <t xml:space="preserve">
All charges for </t>
    </r>
    <r>
      <rPr>
        <b/>
        <sz val="12"/>
        <color theme="1"/>
        <rFont val="Calibri"/>
        <family val="2"/>
      </rPr>
      <t xml:space="preserve">cutting and removal of existing metallic bearing locks </t>
    </r>
    <r>
      <rPr>
        <sz val="12"/>
        <color theme="1"/>
        <rFont val="Calibri"/>
        <family val="2"/>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</si>
  <si>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2"/>
        <color theme="1"/>
        <rFont val="Calibri"/>
        <family val="2"/>
      </rPr>
      <t xml:space="preserve">Rust Removal and Anti-Corrosive Zinc Painting on Bearings (As per MoRTH Specifications)
</t>
    </r>
    <r>
      <rPr>
        <sz val="12"/>
        <color theme="1"/>
        <rFont val="Calibri"/>
        <family val="2"/>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</si>
  <si>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2"/>
        <color theme="1"/>
        <rFont val="Calibri"/>
        <family val="2"/>
      </rPr>
      <t xml:space="preserve">Greasing of Steel Bearings (Roller-cum-Rocker and Pin &amp; Roller Types)
</t>
    </r>
    <r>
      <rPr>
        <sz val="12"/>
        <color theme="1"/>
        <rFont val="Calibri"/>
        <family val="2"/>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</si>
  <si>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2"/>
        <color theme="1"/>
        <rFont val="Calibri"/>
        <family val="2"/>
      </rPr>
      <t>Reconstruction of Damaged Return Wall (Cast-in-situ RCC up to 4m Height)</t>
    </r>
    <r>
      <rPr>
        <sz val="12"/>
        <color theme="1"/>
        <rFont val="Calibri"/>
        <family val="2"/>
      </rPr>
      <t xml:space="preserve">
All-inclusive charges for dismantling the existing damaged return wall and </t>
    </r>
    <r>
      <rPr>
        <b/>
        <sz val="12"/>
        <color theme="1"/>
        <rFont val="Calibri"/>
        <family val="2"/>
      </rPr>
      <t>casting of new return wall up to 4.0 m height using cast-in-situ M35 grade reinforced cement concrete (or as specified),</t>
    </r>
    <r>
      <rPr>
        <sz val="12"/>
        <color theme="1"/>
        <rFont val="Calibri"/>
        <family val="2"/>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</si>
  <si>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2"/>
        <color theme="1"/>
        <rFont val="Calibri"/>
        <family val="2"/>
      </rPr>
      <t xml:space="preserve">Stone Pitching on Side Slopes near Culverts/Bridges for Embankment Protection
(As per MoRTH Clause 2504)
</t>
    </r>
    <r>
      <rPr>
        <sz val="12"/>
        <color theme="1"/>
        <rFont val="Calibri"/>
        <family val="2"/>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</si>
  <si>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r>
      <rPr>
        <b/>
        <sz val="12"/>
        <color theme="1"/>
        <rFont val="Calibri"/>
        <family val="2"/>
      </rPr>
      <t>Expansion Joints and Related Works (MoRTH Clause 2600)</t>
    </r>
    <r>
      <rPr>
        <sz val="12"/>
        <color theme="1"/>
        <rFont val="Calibri"/>
        <family val="2"/>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</si>
  <si>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2"/>
        <color theme="1"/>
        <rFont val="Calibri"/>
        <family val="2"/>
      </rPr>
      <t>Providing New Expansion Joint Assembly – Filler Type</t>
    </r>
    <r>
      <rPr>
        <sz val="12"/>
        <color theme="1"/>
        <rFont val="Calibri"/>
        <family val="2"/>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</si>
  <si>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2"/>
        <color theme="1"/>
        <rFont val="Calibri"/>
        <family val="2"/>
      </rPr>
      <t>New Expansion Joint – Strip Seal Type</t>
    </r>
    <r>
      <rPr>
        <sz val="12"/>
        <color theme="1"/>
        <rFont val="Calibri"/>
        <family val="2"/>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</si>
  <si>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2"/>
        <color theme="1"/>
        <rFont val="Calibri"/>
        <family val="2"/>
      </rPr>
      <t>Providing Seal for Strip Seal Expansion Joint</t>
    </r>
    <r>
      <rPr>
        <sz val="12"/>
        <color theme="1"/>
        <rFont val="Calibri"/>
        <family val="2"/>
      </rPr>
      <t xml:space="preserve">
Providing and fixing </t>
    </r>
    <r>
      <rPr>
        <b/>
        <sz val="12"/>
        <color theme="1"/>
        <rFont val="Calibri"/>
        <family val="2"/>
      </rPr>
      <t>elastomeric sealing element (seal only)</t>
    </r>
    <r>
      <rPr>
        <sz val="12"/>
        <color theme="1"/>
        <rFont val="Calibri"/>
        <family val="2"/>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</si>
  <si>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2"/>
        <color theme="1"/>
        <rFont val="Calibri"/>
        <family val="2"/>
      </rPr>
      <t>Reconstruction of RCC Crash Barrier (Post Dismantling)</t>
    </r>
    <r>
      <rPr>
        <sz val="12"/>
        <color theme="1"/>
        <rFont val="Calibri"/>
        <family val="2"/>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</si>
  <si>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2"/>
        <color theme="1"/>
        <rFont val="Calibri"/>
        <family val="2"/>
      </rPr>
      <t xml:space="preserve">Drainage Spouts and Appurtenances (MoRTH Clause 2705)
</t>
    </r>
    <r>
      <rPr>
        <sz val="12"/>
        <color theme="1"/>
        <rFont val="Calibri"/>
        <family val="2"/>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</si>
  <si>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2"/>
        <color theme="1"/>
        <rFont val="Calibri"/>
        <family val="2"/>
      </rPr>
      <t>Replacement/Providing of Drainage Spout Assembly</t>
    </r>
    <r>
      <rPr>
        <sz val="12"/>
        <color theme="1"/>
        <rFont val="Calibri"/>
        <family val="2"/>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</si>
  <si>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2"/>
        <color theme="1"/>
        <rFont val="Calibri"/>
        <family val="2"/>
      </rPr>
      <t>Provision of Missing MS Grating over Drainage Spouts</t>
    </r>
    <r>
      <rPr>
        <sz val="12"/>
        <color theme="1"/>
        <rFont val="Calibri"/>
        <family val="2"/>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</si>
  <si>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2"/>
        <color theme="1"/>
        <rFont val="Calibri"/>
        <family val="2"/>
      </rPr>
      <t xml:space="preserve">Replacement of Missing/Damaged Down Take Pipe (PVC)
</t>
    </r>
    <r>
      <rPr>
        <sz val="12"/>
        <color theme="1"/>
        <rFont val="Calibri"/>
        <family val="2"/>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2"/>
        <color theme="1"/>
        <rFont val="Calibri"/>
        <family val="2"/>
      </rPr>
      <t xml:space="preserve">
</t>
    </r>
  </si>
  <si>
    <r>
      <rPr>
        <b/>
        <sz val="12"/>
        <color theme="1"/>
        <rFont val="Calibri"/>
        <family val="2"/>
      </rPr>
      <t>Sealing of Cracks in RCC Members by V-Groove Cutting and Sealing with Epoxy Mortar</t>
    </r>
    <r>
      <rPr>
        <sz val="12"/>
        <color theme="1"/>
        <rFont val="Calibri"/>
        <family val="2"/>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</si>
  <si>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2"/>
        <color theme="1"/>
        <rFont val="Calibri"/>
        <family val="2"/>
      </rPr>
      <t xml:space="preserve">Provision and Installation of Grouting Nipples for Pressure Injection in RCC Structures (using Non-return Valve (NRV) Nipples)
</t>
    </r>
    <r>
      <rPr>
        <sz val="12"/>
        <color theme="1"/>
        <rFont val="Calibri"/>
        <family val="2"/>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2"/>
        <color theme="1"/>
        <rFont val="Calibri"/>
        <family val="2"/>
      </rPr>
      <t xml:space="preserve">
</t>
    </r>
  </si>
  <si>
    <r>
      <rPr>
        <b/>
        <sz val="12"/>
        <color theme="1"/>
        <rFont val="Calibri"/>
        <family val="2"/>
      </rPr>
      <t>Repair of Damaged Concrete Surfaces Using Polymer Modified Mortar (PMM Mortar) up to 50mm Thickness</t>
    </r>
    <r>
      <rPr>
        <sz val="12"/>
        <color theme="1"/>
        <rFont val="Calibri"/>
        <family val="2"/>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2"/>
        <color theme="1"/>
        <rFont val="Calibri"/>
        <family val="2"/>
      </rPr>
      <t>Scope of Work Includes:</t>
    </r>
    <r>
      <rPr>
        <sz val="12"/>
        <color theme="1"/>
        <rFont val="Calibri"/>
        <family val="2"/>
      </rPr>
      <t xml:space="preserve">
</t>
    </r>
    <r>
      <rPr>
        <b/>
        <sz val="12"/>
        <color theme="1"/>
        <rFont val="Calibri"/>
        <family val="2"/>
      </rPr>
      <t>Concrete Removal:</t>
    </r>
    <r>
      <rPr>
        <sz val="12"/>
        <color theme="1"/>
        <rFont val="Calibri"/>
        <family val="2"/>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2"/>
        <color theme="1"/>
        <rFont val="Calibri"/>
        <family val="2"/>
      </rPr>
      <t>Surface Preparation:</t>
    </r>
    <r>
      <rPr>
        <sz val="12"/>
        <color theme="1"/>
        <rFont val="Calibri"/>
        <family val="2"/>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2"/>
        <color theme="1"/>
        <rFont val="Calibri"/>
        <family val="2"/>
      </rPr>
      <t>Reinforcement Treatment:</t>
    </r>
    <r>
      <rPr>
        <sz val="12"/>
        <color theme="1"/>
        <rFont val="Calibri"/>
        <family val="2"/>
      </rPr>
      <t xml:space="preserve"> Corroded rebars shall be coated with Zinc-rich epoxy primer (e.g., CICO Zincilate 500 or equivalent) for corrosion protection.
</t>
    </r>
    <r>
      <rPr>
        <b/>
        <sz val="12"/>
        <color theme="1"/>
        <rFont val="Calibri"/>
        <family val="2"/>
      </rPr>
      <t>Bond Coat Application:</t>
    </r>
    <r>
      <rPr>
        <sz val="12"/>
        <color theme="1"/>
        <rFont val="Calibri"/>
        <family val="2"/>
      </rPr>
      <t xml:space="preserve"> Bond coat shall be applied on prepared surfaces using approved products like Nitobond EP or its equivalent to enhance adhesion.
</t>
    </r>
    <r>
      <rPr>
        <b/>
        <sz val="12"/>
        <color theme="1"/>
        <rFont val="Calibri"/>
        <family val="2"/>
      </rPr>
      <t>PMC Mortar Application:</t>
    </r>
    <r>
      <rPr>
        <sz val="12"/>
        <color theme="1"/>
        <rFont val="Calibri"/>
        <family val="2"/>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2"/>
        <color theme="1"/>
        <rFont val="Calibri"/>
        <family val="2"/>
      </rPr>
      <t>Finishing &amp; Curing:</t>
    </r>
    <r>
      <rPr>
        <sz val="12"/>
        <color theme="1"/>
        <rFont val="Calibri"/>
        <family val="2"/>
      </rPr>
      <t xml:space="preserve"> Final surface shall be finished as required and curing shall be carried out using approved curing compound (e.g., CICO Cure-free or equivalent) or moist curing for not less than 7 days.
</t>
    </r>
  </si>
  <si>
    <r>
      <rPr>
        <b/>
        <sz val="12"/>
        <color theme="1"/>
        <rFont val="Calibri"/>
        <family val="2"/>
      </rPr>
      <t>Injection of Polymer Cement Grout with Non-Shrink Additive at 4 kg/cm² Pressure using NRV Nipples</t>
    </r>
    <r>
      <rPr>
        <sz val="12"/>
        <color theme="1"/>
        <rFont val="Calibri"/>
        <family val="2"/>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2"/>
        <color theme="1"/>
        <rFont val="Calibri"/>
        <family val="2"/>
      </rPr>
      <t>Rate includes all</t>
    </r>
    <r>
      <rPr>
        <sz val="12"/>
        <color theme="1"/>
        <rFont val="Calibri"/>
        <family val="2"/>
      </rPr>
      <t xml:space="preserve"> materials, consumables, equipment, NRV type nipples, labour, safety measures, documentation, and disposal of waste as required for successful execution of the activity.</t>
    </r>
  </si>
  <si>
    <r>
      <rPr>
        <b/>
        <sz val="12"/>
        <color theme="1"/>
        <rFont val="Calibri"/>
        <family val="2"/>
      </rPr>
      <t xml:space="preserve">Carbon Fibre Wrapping for Strengthening of Structural Members
</t>
    </r>
    <r>
      <rPr>
        <sz val="12"/>
        <color theme="1"/>
        <rFont val="Calibri"/>
        <family val="2"/>
      </rPr>
      <t xml:space="preserve">
All charges for providing and applying Carbon Fibre Reinforced Polymer (CFRP) wrapping for structural strengthening or jacketing of girders or other structural components, using </t>
    </r>
    <r>
      <rPr>
        <b/>
        <sz val="12"/>
        <color theme="1"/>
        <rFont val="Calibri"/>
        <family val="2"/>
      </rPr>
      <t xml:space="preserve">high-strength CFRP bonded </t>
    </r>
    <r>
      <rPr>
        <sz val="12"/>
        <color theme="1"/>
        <rFont val="Calibri"/>
        <family val="2"/>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2"/>
        <color theme="1"/>
        <rFont val="Calibri"/>
        <family val="2"/>
      </rPr>
      <t>The rate includes</t>
    </r>
    <r>
      <rPr>
        <sz val="12"/>
        <color theme="1"/>
        <rFont val="Calibri"/>
        <family val="2"/>
      </rPr>
      <t xml:space="preserve"> cost of all materials (CFRP sheet, resin, etc.), labour, surface preparation, safety measures, equipment, and testing required to complete the work in all respects.</t>
    </r>
  </si>
  <si>
    <r>
      <rPr>
        <b/>
        <sz val="12"/>
        <color theme="1"/>
        <rFont val="Calibri"/>
        <family val="2"/>
      </rPr>
      <t>Providing and Laying of Micro-concrete for Structural Repairs</t>
    </r>
    <r>
      <rPr>
        <sz val="12"/>
        <color theme="1"/>
        <rFont val="Calibri"/>
        <family val="2"/>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2"/>
        <color theme="1"/>
        <rFont val="Calibri"/>
        <family val="2"/>
      </rPr>
      <t xml:space="preserve">Rate includes:
</t>
    </r>
    <r>
      <rPr>
        <sz val="12"/>
        <color theme="1"/>
        <rFont val="Calibri"/>
        <family val="2"/>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</si>
  <si>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2"/>
        <color theme="1"/>
        <rFont val="Calibri"/>
        <family val="2"/>
      </rPr>
      <t xml:space="preserve">Approach Slab Mud Jacketing (Void Filling Beneath Slab by Pressure Grouting)
</t>
    </r>
    <r>
      <rPr>
        <sz val="12"/>
        <color theme="1"/>
        <rFont val="Calibri"/>
        <family val="2"/>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2"/>
        <color theme="1"/>
        <rFont val="Calibri"/>
        <family val="2"/>
      </rPr>
      <t>The rate includes</t>
    </r>
    <r>
      <rPr>
        <sz val="12"/>
        <color theme="1"/>
        <rFont val="Calibri"/>
        <family val="2"/>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</si>
  <si>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2"/>
        <color theme="1"/>
        <rFont val="Calibri"/>
        <family val="2"/>
      </rPr>
      <t>Providing and fixing of Mild Steel (MS) lining plates (8mm thick) for jacketing and structural strengthening of pedestals</t>
    </r>
    <r>
      <rPr>
        <sz val="12"/>
        <color theme="1"/>
        <rFont val="Calibri"/>
        <family val="2"/>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</si>
  <si>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r>
      <rPr>
        <sz val="12"/>
        <color theme="1"/>
        <rFont val="Calibri"/>
        <family val="2"/>
      </rPr>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t>
    </r>
    <r>
      <rPr>
        <sz val="12"/>
        <color theme="1"/>
        <rFont val="Times New Roman"/>
        <family val="1"/>
      </rPr>
      <t>‑</t>
    </r>
    <r>
      <rPr>
        <sz val="12"/>
        <color theme="1"/>
        <rFont val="Calibri"/>
        <family val="2"/>
      </rPr>
      <t>in</t>
    </r>
    <r>
      <rPr>
        <sz val="12"/>
        <color theme="1"/>
        <rFont val="Times New Roman"/>
        <family val="1"/>
      </rPr>
      <t>‑</t>
    </r>
    <r>
      <rPr>
        <sz val="12"/>
        <color theme="1"/>
        <rFont val="Calibri"/>
        <family val="2"/>
      </rPr>
      <t>Charge.</t>
    </r>
  </si>
  <si>
    <r>
      <rPr>
        <sz val="12"/>
        <color theme="1"/>
        <rFont val="Calibri"/>
        <family val="2"/>
      </rPr>
      <t>Supply of all materials and labour for removal and disposal of existing approach slab; excavation and repair of sub</t>
    </r>
    <r>
      <rPr>
        <sz val="12"/>
        <color theme="1"/>
        <rFont val="Times New Roman"/>
        <family val="1"/>
      </rPr>
      <t>‑</t>
    </r>
    <r>
      <rPr>
        <sz val="12"/>
        <color theme="1"/>
        <rFont val="Calibri"/>
        <family val="2"/>
      </rPr>
      <t>base; provision and compaction of granular or PCC M</t>
    </r>
    <r>
      <rPr>
        <sz val="12"/>
        <color theme="1"/>
        <rFont val="Times New Roman"/>
        <family val="1"/>
      </rPr>
      <t>‑</t>
    </r>
    <r>
      <rPr>
        <sz val="12"/>
        <color theme="1"/>
        <rFont val="Calibri"/>
        <family val="2"/>
      </rPr>
      <t>15 levelling course (150 mm thick); construction of RCC M</t>
    </r>
    <r>
      <rPr>
        <sz val="12"/>
        <color theme="1"/>
        <rFont val="Times New Roman"/>
        <family val="1"/>
      </rPr>
      <t>‑</t>
    </r>
    <r>
      <rPr>
        <sz val="12"/>
        <color theme="1"/>
        <rFont val="Calibri"/>
        <family val="2"/>
      </rPr>
      <t>30 approach slab (300 mm thick) with HYSD reinforcement, centering and shuttering; mixing, placing, finishing and curing of concrete; including testing, formwork, reinforcement, compaction, curing for prescribed days, equipment, disposal of debris, supervision,  of finished RCC slab</t>
    </r>
  </si>
  <si>
    <t>Item No. 3– Providing and Laying of Micro-concrete for Structural Repairs</t>
  </si>
  <si>
    <t xml:space="preserve">3x5 </t>
  </si>
  <si>
    <t>MNB LHS</t>
  </si>
  <si>
    <t>177+680 MNB LHS</t>
  </si>
  <si>
    <t>Soild slab</t>
  </si>
  <si>
    <t>3x5</t>
  </si>
  <si>
    <t>MNB RHS</t>
  </si>
  <si>
    <t>177+680 MNB RHS</t>
  </si>
  <si>
    <t>Abutment</t>
  </si>
  <si>
    <t>On  A2</t>
  </si>
  <si>
    <t>Dirt wall</t>
  </si>
  <si>
    <t>Honey Combing</t>
  </si>
  <si>
    <t>Minor Cracks</t>
  </si>
  <si>
    <t>Item No. 3 – Provision and Installation of Grouting NRV Nipples for Pressure Injection in RCC Structures</t>
  </si>
  <si>
    <t>Item No. 4 –  Low Viscosity Epoxy Pressure Injection Grouting in RCC Members (using NRV Nipples)</t>
  </si>
  <si>
    <t>Item No. 5 – Sealing of Cracks in RCC Members by V-Groove Cutting and Sealing with Epoxy Mortar</t>
  </si>
  <si>
    <t>177+680 RHS SR</t>
  </si>
  <si>
    <t>EJ 1&amp; 3</t>
  </si>
  <si>
    <t>On Dirt wall-A1</t>
  </si>
  <si>
    <t>On Dirt wall-A2</t>
  </si>
  <si>
    <t>Abutment Wall</t>
  </si>
  <si>
    <t>0n Abutment-2</t>
  </si>
  <si>
    <t>Sealing material damage</t>
  </si>
  <si>
    <t>Minor Crack</t>
  </si>
  <si>
    <t>Item No. 2– Providing Seal for Strip Seal Expansion Joint</t>
  </si>
  <si>
    <t>Item No.3– Polymer modified mortar</t>
  </si>
  <si>
    <t>Item No. 4 – Provision and Installation of Grouting NRV Nipples for Pressure Injection in RCC Structures</t>
  </si>
  <si>
    <t>Item No. 5 –  Low Viscosity Epoxy Pressure Injection Grouting in RCC Members (using NRV Nipples)</t>
  </si>
  <si>
    <t>Item No. 6 – Sealing of Cracks in RCC Members by V-Groove Cutting and Sealing with Epoxy Mortar</t>
  </si>
  <si>
    <t>178+130 VUP LHS</t>
  </si>
  <si>
    <t>EJ 1( Need to be clean and if sealing material is damaged and need to provide )</t>
  </si>
  <si>
    <t xml:space="preserve">Pier </t>
  </si>
  <si>
    <t xml:space="preserve">Downtake Pipe </t>
  </si>
  <si>
    <t xml:space="preserve">Shoulder Side </t>
  </si>
  <si>
    <t xml:space="preserve">Provide new Pipe </t>
  </si>
  <si>
    <t>RE</t>
  </si>
  <si>
    <t xml:space="preserve">Bulging </t>
  </si>
  <si>
    <t xml:space="preserve">A1 &amp; A2 Face </t>
  </si>
  <si>
    <t xml:space="preserve">Gap </t>
  </si>
  <si>
    <t xml:space="preserve">Elestromeric Concrete </t>
  </si>
  <si>
    <t>Expansion Joint Replacement</t>
  </si>
  <si>
    <t>Item No 3 -Polymer modified mortar</t>
  </si>
  <si>
    <t>3X10</t>
  </si>
  <si>
    <t xml:space="preserve">179+100 MNB LHS SR </t>
  </si>
  <si>
    <t>Slab</t>
  </si>
  <si>
    <t>Foothpath</t>
  </si>
  <si>
    <t>Damaged</t>
  </si>
  <si>
    <t>Edge of Foothpath</t>
  </si>
  <si>
    <t>Drainage Spouts ( Down take Pipes )</t>
  </si>
  <si>
    <t>NO'S</t>
  </si>
  <si>
    <t>Foothpath Damaged</t>
  </si>
  <si>
    <t xml:space="preserve">179+100 MNB LHS </t>
  </si>
  <si>
    <t>Not provided</t>
  </si>
  <si>
    <t xml:space="preserve">179+100 MNB RHS </t>
  </si>
  <si>
    <t>Not Provided</t>
  </si>
  <si>
    <t xml:space="preserve">179+100 MNB RHS SR </t>
  </si>
  <si>
    <t>Foothpath damaged</t>
  </si>
  <si>
    <t>1 x 12</t>
  </si>
  <si>
    <t>182+700  VUP LHS</t>
  </si>
  <si>
    <t>Total No. of Piers Including Abutment</t>
  </si>
  <si>
    <t>Slab to Wall</t>
  </si>
  <si>
    <t>Element Name</t>
  </si>
  <si>
    <t>Notation</t>
  </si>
  <si>
    <t>Observation</t>
  </si>
  <si>
    <t>Location of Distress</t>
  </si>
  <si>
    <t>Distress Details</t>
  </si>
  <si>
    <t>Repair Methodology</t>
  </si>
  <si>
    <t>L(M)</t>
  </si>
  <si>
    <t>B(M)</t>
  </si>
  <si>
    <t>D(M)</t>
  </si>
  <si>
    <t>Shoulder Side</t>
  </si>
  <si>
    <t>RE Wall</t>
  </si>
  <si>
    <t>Bulging</t>
  </si>
  <si>
    <t>On RE Wall  A1 &amp; A2</t>
  </si>
  <si>
    <t>Soil Nailing (Need to Provided 2 Nails for Each Panel )</t>
  </si>
  <si>
    <t>RE Wall Bulging (Soil Nailing )</t>
  </si>
  <si>
    <t>Bill Of Quantities (Abstract) :</t>
  </si>
  <si>
    <t>Replacement of Existing Bearing with New Elastomeric Bearing
All charges for replacing the existing bearing with a new elastomeric bearing of equivalent load-carrying capacity,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t>
  </si>
  <si>
    <t>Cutting of Metallic Bearing Locks Using Electric Grinder
All charges for cutting and removal of existing metallic bearing locks 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t>
  </si>
  <si>
    <t>Rust Removal and Anti-Corrosive Zinc Painting on Bearings (As per MoRTH Specifications)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t>
  </si>
  <si>
    <t>Greasing of Steel Bearings (Roller-cum-Rocker and Pin &amp; Roller Types)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t>
  </si>
  <si>
    <t>Reconstruction of Damaged Return Wall (Cast-in-situ RCC up to 4m Height)
All-inclusive charges for dismantling the existing damaged return wall and casting of new return wall up to 4.0 m height using cast-in-situ M35 grade reinforced cement concrete (or as specified),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t>
  </si>
  <si>
    <t>Stone Pitching on Side Slopes near Culverts/Bridges for Embankment Protection
(As per MoRTH Clause 2504)
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t>
  </si>
  <si>
    <t>Expansion Joints Cleaning</t>
  </si>
  <si>
    <t>Providing Seal for Strip Seal Expansion Joint
Providing and fixing elastomeric sealing element (seal only)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t>
  </si>
  <si>
    <t>Reconstruction of RCC Crash Barrier (Post Dismantling)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t>
  </si>
  <si>
    <t>Drainage Spouts Cleaning</t>
  </si>
  <si>
    <t>Replacement/Providing of Drainage Spout Assembly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t>
  </si>
  <si>
    <t>Provision of Missing MS Grating over Drainage Spouts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t>
  </si>
  <si>
    <t>Replacement of Missing/Damaged Down Take Pipe (PVC)
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t>
  </si>
  <si>
    <t>Sealing of Cracks in RCC Members by V-Groove Cutting and Sealing with Epoxy Mortar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t>
  </si>
  <si>
    <t>Provision and Installation of Grouting Nipples for Pressure Injection in RCC Structures (using Non-return Valve (NRV) Nipples)
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</si>
  <si>
    <t>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t>
  </si>
  <si>
    <t>Repair of Damaged Concrete Surfaces Using Polymer Modified Mortar (PMM Mortar) up to 50mm Thickness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Scope of Work Includes:
Concrete Removal: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Surface Preparation: Cleaning of exposed surfaces using high-pressure water jetting or sand blasting to achieve a rough, laitance-free profile. Exposed rebars shall be cleaned of rust and corrosion using CICO Rust Clean or its equivalent, and the surface shall be kept in SSD condition.
Reinforcement Treatment: Corroded rebars shall be coated with Zinc-rich epoxy primer (e.g., CICO Zincilate 500 or equivalent) for corrosion protection.
Bond Coat Application: Bond coat shall be applied on prepared surfaces using approved products like Nitobond EP or its equivalent to enhance adhesion.
PMC Mortar Application: Polymer modified cement mortar containing 10% polymer by weight (e.g., Tapecrete P151 or equivalent) shall be mixed and applied in layers up to 50 mm thickness using trowels. The mix shall be prepared using slow-speed mechanical mixers and placed to match the original concrete profile.
Finishing &amp; Curing: Final surface shall be finished as required and curing shall be carried out using approved curing compound (e.g., CICO Cure-free or equivalent) or moist curing for not less than 7 days.</t>
  </si>
  <si>
    <t>Providing and Laying of Micro-concrete for Structural Repairs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Rate includes:
•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t>
  </si>
  <si>
    <t>Providing and fixing of Mild Steel (MS) lining plates (8mm thick) for jacketing and structural strengthening of pedestals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t>
  </si>
  <si>
    <t>Shotcreting</t>
  </si>
  <si>
    <t>Concrete Supply / Placing</t>
  </si>
  <si>
    <t>MBCB</t>
  </si>
  <si>
    <t>Cross Bracing /Whole Parts</t>
  </si>
  <si>
    <t>Anti Corrosive Epoxy Paint(Girder )</t>
  </si>
  <si>
    <t>Wearing Coat</t>
  </si>
  <si>
    <t>Replacement of Approach Slab</t>
  </si>
  <si>
    <t>Wearing Coat  Raft</t>
  </si>
  <si>
    <t>Soil Nailing</t>
  </si>
  <si>
    <t>Elestromeric Concerte</t>
  </si>
  <si>
    <t>Missing Bolts</t>
  </si>
  <si>
    <t>Item No. 2 – PVC Runner Pipe</t>
  </si>
  <si>
    <t>182+700  VUP RHS</t>
  </si>
  <si>
    <t>Drainage spouts</t>
  </si>
  <si>
    <t>PVC Runner Pipe damage</t>
  </si>
  <si>
    <t>Need to be Replace</t>
  </si>
  <si>
    <t>Drainage Spouts ( PVC Runner Pipe )</t>
  </si>
  <si>
    <t>1x24</t>
  </si>
  <si>
    <t>193+150 VUP LHS</t>
  </si>
  <si>
    <t>PSC I -Girder</t>
  </si>
  <si>
    <t>Drain spout</t>
  </si>
  <si>
    <t>PVC runner Pipe not Provided</t>
  </si>
  <si>
    <t>At shoulder</t>
  </si>
  <si>
    <t>Damaged&amp;Level Difference</t>
  </si>
  <si>
    <t>EJ 1&amp;2</t>
  </si>
  <si>
    <t xml:space="preserve">At deck slab (At multiple locations)/ Approach Slab </t>
  </si>
  <si>
    <t>Deck Slab&amp;,Abutment,</t>
  </si>
  <si>
    <t>at (Multiple location)</t>
  </si>
  <si>
    <t>at A1 &amp;A2 side</t>
  </si>
  <si>
    <t>RE WALL Bulging ( Soil Nailing )</t>
  </si>
  <si>
    <t>Total Distress</t>
  </si>
  <si>
    <t>Item No. 2– PVC Runner Pipe</t>
  </si>
  <si>
    <t>Item No. 3–New Expansion Joint – Strip Seal Type</t>
  </si>
  <si>
    <t>Item No. 4– Polymer Modified Mortar</t>
  </si>
  <si>
    <t>No of Nipples ( Considered 300 mm spacing )  No's</t>
  </si>
  <si>
    <t>194+780  VUP LHS</t>
  </si>
  <si>
    <t xml:space="preserve">Drainage Spouts </t>
  </si>
  <si>
    <t>At Shoulder Side</t>
  </si>
  <si>
    <t>Drainage spouts ( PVC Runner Pipe )</t>
  </si>
  <si>
    <t xml:space="preserve">Item No. 2– Replacement of PVC Runner Pipe </t>
  </si>
  <si>
    <t>194+780  VUP RHS</t>
  </si>
  <si>
    <t>1X10.6+1X10</t>
  </si>
  <si>
    <t>195+650 MNB LHS SR</t>
  </si>
  <si>
    <t>On deck Slab</t>
  </si>
  <si>
    <t>At shoulder side</t>
  </si>
  <si>
    <t>Providing of Drainage Spout Assembly</t>
  </si>
  <si>
    <t>length</t>
  </si>
  <si>
    <t>width</t>
  </si>
  <si>
    <t>Item No. 2– Repair of Damaged Concrete Surfaces Using Polymer Modified Mortar (PMM Mortar) up to 50mm Thickness</t>
  </si>
  <si>
    <t xml:space="preserve">195+650 MNB LHS  </t>
  </si>
  <si>
    <t xml:space="preserve">195+650 MNB RHS </t>
  </si>
  <si>
    <t>At shuoulder side</t>
  </si>
  <si>
    <t>195+650 MNB RHS SR</t>
  </si>
  <si>
    <t>1X12.5+1X11.8</t>
  </si>
  <si>
    <t>196+820 MNB LHS SR</t>
  </si>
  <si>
    <t>196+820 MNB LHS</t>
  </si>
  <si>
    <t>Wall Type</t>
  </si>
  <si>
    <t>196+820 MNB RHS</t>
  </si>
  <si>
    <t>196+820 MNB RHS SR</t>
  </si>
  <si>
    <t>1x25.6</t>
  </si>
  <si>
    <t>197+125  VUP LHS</t>
  </si>
  <si>
    <t>PSC I Girder</t>
  </si>
  <si>
    <t>-</t>
  </si>
  <si>
    <t>Level Difference</t>
  </si>
  <si>
    <t>Level difference</t>
  </si>
  <si>
    <t>at deck slab ( at multiple Locations )</t>
  </si>
  <si>
    <t xml:space="preserve">Deck Slab </t>
  </si>
  <si>
    <t>at  deck slab</t>
  </si>
  <si>
    <t>Soil Nailing ( Need to Provide 2 Nailings for Each Panel )</t>
  </si>
  <si>
    <t xml:space="preserve">Drainage spouts </t>
  </si>
  <si>
    <t>Projection Pipes are not Provided</t>
  </si>
  <si>
    <t>Expansion joint</t>
  </si>
  <si>
    <t>NOS</t>
  </si>
  <si>
    <t>Item No. 2–New Expansion Joint – Strip Seal Type</t>
  </si>
  <si>
    <t xml:space="preserve">Say </t>
  </si>
  <si>
    <t>Item No. 3–  Polymer Modified Mortar</t>
  </si>
  <si>
    <t>197+125  VUP RHS</t>
  </si>
  <si>
    <t>At  Shoulder side</t>
  </si>
  <si>
    <t>Level difference/edge beam plate</t>
  </si>
  <si>
    <t xml:space="preserve">at deck slab </t>
  </si>
  <si>
    <t>Soil Nailing ( Need to provide 2 Nailings Per Panel )</t>
  </si>
  <si>
    <t>Expansion joint Level Difference</t>
  </si>
  <si>
    <t>sqm</t>
  </si>
  <si>
    <t>RE WALL Bulging (  Soil Nailing )</t>
  </si>
  <si>
    <t>Item No. 2– New Expansion Joint – Strip Seal Type</t>
  </si>
  <si>
    <t>Item No. 3– Polymer Modified Mortar</t>
  </si>
  <si>
    <t>Item No. 4– Replacement of PVC Runner Pipe</t>
  </si>
  <si>
    <t>200+250  VUP LHS</t>
  </si>
  <si>
    <t>at deck slab (At multiple locations)</t>
  </si>
  <si>
    <t xml:space="preserve">Deck Slab&amp;,Abutment, </t>
  </si>
  <si>
    <t>Soil Nailing ( Need to Provide 2 Nailings for each Panel )</t>
  </si>
  <si>
    <t xml:space="preserve">Re panel </t>
  </si>
  <si>
    <t xml:space="preserve">MJB </t>
  </si>
  <si>
    <t>5 x 14</t>
  </si>
  <si>
    <t>201+619 MJB LHS</t>
  </si>
  <si>
    <t>RCC Void slab</t>
  </si>
  <si>
    <t>projection pipes are not provided</t>
  </si>
  <si>
    <t>EJ 1</t>
  </si>
  <si>
    <t>Deck slab,Dirt wall</t>
  </si>
  <si>
    <t>On A1 &amp; A2</t>
  </si>
  <si>
    <t>Piers</t>
  </si>
  <si>
    <t>on P1 &amp; P4</t>
  </si>
  <si>
    <t>on A2</t>
  </si>
  <si>
    <t>on P3 B10 &amp; P4 -B 4,5,9,10</t>
  </si>
  <si>
    <t>Micro Concreting</t>
  </si>
  <si>
    <t>on P3 B6,7,8</t>
  </si>
  <si>
    <t xml:space="preserve"> seismic Pedestal</t>
  </si>
  <si>
    <t>On A1 near B4</t>
  </si>
  <si>
    <t>Stone  pitching</t>
  </si>
  <si>
    <t>at A1&amp;A2 side</t>
  </si>
  <si>
    <t>Need to be repair</t>
  </si>
  <si>
    <t>Approach slab</t>
  </si>
  <si>
    <t>Settlement</t>
  </si>
  <si>
    <t>At A1 &amp; A2</t>
  </si>
  <si>
    <t>Need to be Replaced</t>
  </si>
  <si>
    <t>Minor cracks</t>
  </si>
  <si>
    <t>Honey combing,Damage,Cracks ( on Pedetals,Seismic Pedestal )</t>
  </si>
  <si>
    <t>Slope Pitching</t>
  </si>
  <si>
    <t>Replacement of Approach slab</t>
  </si>
  <si>
    <t>span -2</t>
  </si>
  <si>
    <t>Span -3</t>
  </si>
  <si>
    <t>Item No. 2 –Repair and Restoration of Quarter Coning</t>
  </si>
  <si>
    <t>Item No. 4 – Polymer Modified Mortar</t>
  </si>
  <si>
    <t xml:space="preserve">Item No. 5 –Replacement of Approach Slab </t>
  </si>
  <si>
    <t>Item No. 6 – Provision and Installation of Grouting NRV Nipples for Pressure Injection in RCC Structures</t>
  </si>
  <si>
    <t>Item No. 7 –  Low Viscosity Epoxy Pressure Injection Grouting in RCC Members (using NRV Nipples)</t>
  </si>
  <si>
    <t>Item No. 8 – Sealing of Cracks in RCC Members by V-Groove Cutting and Sealing with Epoxy Mortar</t>
  </si>
  <si>
    <t>Item No. 9 – Providing and Laying of Micro-concrete for Structural Repairs</t>
  </si>
  <si>
    <t>5x14</t>
  </si>
  <si>
    <t>201+619 MJB RHS</t>
  </si>
  <si>
    <t>EJ-1,3,4</t>
  </si>
  <si>
    <t>EJ-6</t>
  </si>
  <si>
    <t>Deck slab&amp;Abutment</t>
  </si>
  <si>
    <t>Honey combimng</t>
  </si>
  <si>
    <t>Mc</t>
  </si>
  <si>
    <t>At Abutment A2 side</t>
  </si>
  <si>
    <t>Slope pitching</t>
  </si>
  <si>
    <t xml:space="preserve">Damaged </t>
  </si>
  <si>
    <t>At Abutment A1&amp;A2 side</t>
  </si>
  <si>
    <t>Mud Jacking</t>
  </si>
  <si>
    <t>Minor crack</t>
  </si>
  <si>
    <t>Slope pitching damaged</t>
  </si>
  <si>
    <r>
      <rPr>
        <b/>
        <sz val="11"/>
        <rFont val="Calibri"/>
        <family val="2"/>
      </rPr>
      <t>Clearing and Grubbing Around Structures (Including RE Panels, Walls, and Medians)</t>
    </r>
    <r>
      <rPr>
        <sz val="11"/>
        <rFont val="Calibri"/>
        <family val="2"/>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</si>
  <si>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rFont val="Calibri"/>
        <family val="2"/>
      </rPr>
      <t>Dismantling of Existing Concrete Structures</t>
    </r>
    <r>
      <rPr>
        <sz val="11"/>
        <rFont val="Calibri"/>
        <family val="2"/>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</si>
  <si>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rFont val="Calibri"/>
        <family val="2"/>
      </rPr>
      <t>Construction of Subgrade</t>
    </r>
    <r>
      <rPr>
        <sz val="11"/>
        <rFont val="Calibri"/>
        <family val="2"/>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</si>
  <si>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1"/>
        <rFont val="Calibri"/>
        <family val="2"/>
      </rPr>
      <t xml:space="preserve">Repair of Eroded Side Slopes near Structures (Quarter Coning Areas) Using Select Fill
</t>
    </r>
    <r>
      <rPr>
        <sz val="11"/>
        <rFont val="Calibri"/>
        <family val="2"/>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</si>
  <si>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1"/>
        <rFont val="Calibri"/>
        <family val="2"/>
      </rPr>
      <t>Application of Cement Paint on Concrete Handrails / Crash Barrier</t>
    </r>
    <r>
      <rPr>
        <sz val="11"/>
        <rFont val="Calibri"/>
        <family val="2"/>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1"/>
        <rFont val="Calibri"/>
        <family val="2"/>
      </rPr>
      <t>The quoted rate shall include</t>
    </r>
    <r>
      <rPr>
        <sz val="1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</si>
  <si>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rFont val="Calibri"/>
        <family val="2"/>
      </rPr>
      <t>Providing and fixing temporary double steel scaffolding system with safety features.</t>
    </r>
    <r>
      <rPr>
        <sz val="11"/>
        <rFont val="Calibri"/>
        <family val="2"/>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1"/>
        <rFont val="Calibri"/>
        <family val="2"/>
      </rPr>
      <t>The quoted rate shall include</t>
    </r>
    <r>
      <rPr>
        <sz val="1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</si>
  <si>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rFont val="Calibri"/>
        <family val="2"/>
      </rPr>
      <t>Extra Reinforcement with Zinc-Rich Epoxy Coating</t>
    </r>
    <r>
      <rPr>
        <sz val="11"/>
        <rFont val="Calibri"/>
        <family val="2"/>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1"/>
        <rFont val="Calibri"/>
        <family val="2"/>
      </rPr>
      <t>The quoted rate shall include</t>
    </r>
    <r>
      <rPr>
        <sz val="1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</si>
  <si>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1"/>
        <rFont val="Calibri"/>
        <family val="2"/>
      </rPr>
      <t>Jacking of Structural Members with M-40 Concrete (150 mm to 175mm Thick)</t>
    </r>
    <r>
      <rPr>
        <sz val="11"/>
        <rFont val="Calibri"/>
        <family val="2"/>
      </rPr>
      <t xml:space="preserve">
All charges for</t>
    </r>
    <r>
      <rPr>
        <b/>
        <sz val="11"/>
        <rFont val="Calibri"/>
        <family val="2"/>
      </rPr>
      <t xml:space="preserve"> structural jacketing of beams, columns, or piers</t>
    </r>
    <r>
      <rPr>
        <sz val="11"/>
        <rFont val="Calibri"/>
        <family val="2"/>
      </rPr>
      <t xml:space="preserve"> using M-40 grade concrete of </t>
    </r>
    <r>
      <rPr>
        <b/>
        <sz val="11"/>
        <rFont val="Calibri"/>
        <family val="2"/>
      </rPr>
      <t>150 mm to 175mm thickness</t>
    </r>
    <r>
      <rPr>
        <sz val="11"/>
        <rFont val="Calibri"/>
        <family val="2"/>
      </rPr>
      <t xml:space="preserve">, executed as part of rehabilitation/strengthening of deteriorated members, including complete removal of loose or damaged concrete, 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conventional, pumpable or self-compacting concrete as per design requirement, proper compaction with vibrators or suitable means, finishing of exposed surfaces, and curing by approved methods for the prescribed period.
</t>
    </r>
    <r>
      <rPr>
        <b/>
        <sz val="11"/>
        <rFont val="Calibri"/>
        <family val="2"/>
      </rPr>
      <t xml:space="preserve">The quoted rate shall include </t>
    </r>
    <r>
      <rPr>
        <sz val="11"/>
        <rFont val="Calibri"/>
        <family val="2"/>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</si>
  <si>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1"/>
        <rFont val="Calibri"/>
        <family val="2"/>
      </rPr>
      <t>Lifting of Superstructure Span by Hydraulic Jacking (Span Length up to 50m)</t>
    </r>
    <r>
      <rPr>
        <sz val="11"/>
        <rFont val="Calibri"/>
        <family val="2"/>
      </rPr>
      <t xml:space="preserve">
All-inclusive charges for safe and controlled </t>
    </r>
    <r>
      <rPr>
        <b/>
        <sz val="11"/>
        <rFont val="Calibri"/>
        <family val="2"/>
      </rPr>
      <t>lifting of the superstructure span (up to 50m in length) by hydraulic jacking</t>
    </r>
    <r>
      <rPr>
        <sz val="11"/>
        <rFont val="Calibri"/>
        <family val="2"/>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1"/>
        <rFont val="Calibri"/>
        <family val="2"/>
      </rPr>
      <t>The quoted rate shall include</t>
    </r>
    <r>
      <rPr>
        <sz val="11"/>
        <rFont val="Calibri"/>
        <family val="2"/>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</si>
  <si>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1"/>
        <rFont val="Calibri"/>
        <family val="2"/>
      </rPr>
      <t>Replacement of Existing Bearing with New POT-PTFE Bearing Including Pedestal Preparation and Levelling</t>
    </r>
    <r>
      <rPr>
        <sz val="11"/>
        <rFont val="Calibri"/>
        <family val="2"/>
      </rPr>
      <t xml:space="preserve">
All charges for </t>
    </r>
    <r>
      <rPr>
        <b/>
        <sz val="11"/>
        <rFont val="Calibri"/>
        <family val="2"/>
      </rPr>
      <t>replacing the existing bearing with a new POT-PTFE bearing of equivalent load-carrying capacity,</t>
    </r>
    <r>
      <rPr>
        <sz val="11"/>
        <rFont val="Calibri"/>
        <family val="2"/>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1"/>
        <rFont val="Calibri"/>
        <family val="2"/>
      </rPr>
      <t xml:space="preserve">The scope includes:
</t>
    </r>
    <r>
      <rPr>
        <sz val="11"/>
        <rFont val="Calibri"/>
        <family val="2"/>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1"/>
        <rFont val="Calibri"/>
        <family val="2"/>
      </rPr>
      <t>The quoted rate shall include</t>
    </r>
    <r>
      <rPr>
        <sz val="11"/>
        <rFont val="Calibri"/>
        <family val="2"/>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</si>
  <si>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1"/>
        <rFont val="Calibri"/>
        <family val="2"/>
      </rPr>
      <t>Replacement of Existing Bearing with New Elastomeric Bearing</t>
    </r>
    <r>
      <rPr>
        <sz val="11"/>
        <rFont val="Calibri"/>
        <family val="2"/>
      </rPr>
      <t xml:space="preserve">
All charges for replacing the </t>
    </r>
    <r>
      <rPr>
        <b/>
        <sz val="11"/>
        <rFont val="Calibri"/>
        <family val="2"/>
      </rPr>
      <t>existing bearing with a new elastomeric bearing of equivalent load-carrying capacity,</t>
    </r>
    <r>
      <rPr>
        <sz val="11"/>
        <rFont val="Calibri"/>
        <family val="2"/>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</si>
  <si>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1"/>
        <rFont val="Calibri"/>
        <family val="2"/>
      </rPr>
      <t>Cutting of Metallic Bearing Locks Using Electric Grinder</t>
    </r>
    <r>
      <rPr>
        <sz val="11"/>
        <rFont val="Calibri"/>
        <family val="2"/>
      </rPr>
      <t xml:space="preserve">
All charges for </t>
    </r>
    <r>
      <rPr>
        <b/>
        <sz val="11"/>
        <rFont val="Calibri"/>
        <family val="2"/>
      </rPr>
      <t xml:space="preserve">cutting and removal of existing metallic bearing locks </t>
    </r>
    <r>
      <rPr>
        <sz val="11"/>
        <rFont val="Calibri"/>
        <family val="2"/>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</si>
  <si>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1"/>
        <rFont val="Calibri"/>
        <family val="2"/>
      </rPr>
      <t xml:space="preserve">Rust Removal and Anti-Corrosive Zinc Painting on Bearings (As per MoRTH Specifications)
</t>
    </r>
    <r>
      <rPr>
        <sz val="11"/>
        <rFont val="Calibri"/>
        <family val="2"/>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</si>
  <si>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1"/>
        <rFont val="Calibri"/>
        <family val="2"/>
      </rPr>
      <t xml:space="preserve">Greasing of Steel Bearings (Roller-cum-Rocker and Pin &amp; Roller Types)
</t>
    </r>
    <r>
      <rPr>
        <sz val="11"/>
        <rFont val="Calibri"/>
        <family val="2"/>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</si>
  <si>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1"/>
        <rFont val="Calibri"/>
        <family val="2"/>
      </rPr>
      <t>Reconstruction of Damaged Return Wall (Cast-in-situ RCC up to 4m Height)</t>
    </r>
    <r>
      <rPr>
        <sz val="11"/>
        <rFont val="Calibri"/>
        <family val="2"/>
      </rPr>
      <t xml:space="preserve">
All-inclusive charges for dismantling the existing damaged return wall and </t>
    </r>
    <r>
      <rPr>
        <b/>
        <sz val="11"/>
        <rFont val="Calibri"/>
        <family val="2"/>
      </rPr>
      <t>casting of new return wall up to 4.0 m height using cast-in-situ M35 grade reinforced cement concrete (or as specified),</t>
    </r>
    <r>
      <rPr>
        <sz val="11"/>
        <rFont val="Calibri"/>
        <family val="2"/>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</si>
  <si>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1"/>
        <rFont val="Calibri"/>
        <family val="2"/>
      </rPr>
      <t xml:space="preserve">Stone Pitching on Side Slopes near Culverts/Bridges for Embankment Protection
(As per MoRTH Clause 2504)
</t>
    </r>
    <r>
      <rPr>
        <sz val="11"/>
        <rFont val="Calibri"/>
        <family val="2"/>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</si>
  <si>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r>
      <rPr>
        <b/>
        <sz val="11"/>
        <rFont val="Calibri"/>
        <family val="2"/>
      </rPr>
      <t>Expansion Joints and Related Works (MoRTH Clause 2600)</t>
    </r>
    <r>
      <rPr>
        <sz val="11"/>
        <rFont val="Calibri"/>
        <family val="2"/>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</si>
  <si>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1"/>
        <rFont val="Calibri"/>
        <family val="2"/>
      </rPr>
      <t>Providing New Expansion Joint Assembly – Filler Type</t>
    </r>
    <r>
      <rPr>
        <sz val="11"/>
        <rFont val="Calibri"/>
        <family val="2"/>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</si>
  <si>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1"/>
        <rFont val="Calibri"/>
        <family val="2"/>
      </rPr>
      <t>New Expansion Joint – Strip Seal Type</t>
    </r>
    <r>
      <rPr>
        <sz val="11"/>
        <rFont val="Calibri"/>
        <family val="2"/>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</si>
  <si>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1"/>
        <rFont val="Calibri"/>
        <family val="2"/>
      </rPr>
      <t>Providing Seal for Strip Seal Expansion Joint</t>
    </r>
    <r>
      <rPr>
        <sz val="11"/>
        <rFont val="Calibri"/>
        <family val="2"/>
      </rPr>
      <t xml:space="preserve">
Providing and fixing </t>
    </r>
    <r>
      <rPr>
        <b/>
        <sz val="11"/>
        <rFont val="Calibri"/>
        <family val="2"/>
      </rPr>
      <t>elastomeric sealing element (seal only)</t>
    </r>
    <r>
      <rPr>
        <sz val="11"/>
        <rFont val="Calibri"/>
        <family val="2"/>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</si>
  <si>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1"/>
        <rFont val="Calibri"/>
        <family val="2"/>
      </rPr>
      <t>Reconstruction of RCC Crash Barrier (Post Dismantling)</t>
    </r>
    <r>
      <rPr>
        <sz val="11"/>
        <rFont val="Calibri"/>
        <family val="2"/>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</si>
  <si>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1"/>
        <rFont val="Calibri"/>
        <family val="2"/>
      </rPr>
      <t xml:space="preserve">Drainage Spouts and Appurtenances (MoRTH Clause 2705)
</t>
    </r>
    <r>
      <rPr>
        <sz val="11"/>
        <rFont val="Calibri"/>
        <family val="2"/>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</si>
  <si>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1"/>
        <rFont val="Calibri"/>
        <family val="2"/>
      </rPr>
      <t>Replacement/Providing of Drainage Spout Assembly</t>
    </r>
    <r>
      <rPr>
        <sz val="11"/>
        <rFont val="Calibri"/>
        <family val="2"/>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</si>
  <si>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1"/>
        <rFont val="Calibri"/>
        <family val="2"/>
      </rPr>
      <t>Provision of Missing MS Grating over Drainage Spouts</t>
    </r>
    <r>
      <rPr>
        <sz val="11"/>
        <rFont val="Calibri"/>
        <family val="2"/>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</si>
  <si>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1"/>
        <rFont val="Calibri"/>
        <family val="2"/>
      </rPr>
      <t xml:space="preserve">Replacement of Missing/Damaged Down Take Pipe (PVC)
</t>
    </r>
    <r>
      <rPr>
        <sz val="11"/>
        <rFont val="Calibri"/>
        <family val="2"/>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1"/>
        <rFont val="Calibri"/>
        <family val="2"/>
      </rPr>
      <t xml:space="preserve">
</t>
    </r>
  </si>
  <si>
    <r>
      <rPr>
        <b/>
        <sz val="11"/>
        <rFont val="Calibri"/>
        <family val="2"/>
      </rPr>
      <t>Sealing of Cracks in RCC Members by V-Groove Cutting and Sealing with Epoxy Mortar</t>
    </r>
    <r>
      <rPr>
        <sz val="11"/>
        <rFont val="Calibri"/>
        <family val="2"/>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</si>
  <si>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1"/>
        <rFont val="Calibri"/>
        <family val="2"/>
      </rPr>
      <t xml:space="preserve">Provision and Installation of Grouting Nipples for Pressure Injection in RCC Structures (using Non-return Valve (NRV) Nipples)
</t>
    </r>
    <r>
      <rPr>
        <sz val="11"/>
        <rFont val="Calibri"/>
        <family val="2"/>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1"/>
        <rFont val="Calibri"/>
        <family val="2"/>
      </rPr>
      <t xml:space="preserve">
</t>
    </r>
  </si>
  <si>
    <r>
      <rPr>
        <b/>
        <sz val="11"/>
        <rFont val="Calibri"/>
        <family val="2"/>
      </rPr>
      <t>Repair of Damaged Concrete Surfaces Using Polymer Modified Mortar (PMM Mortar) up to 50mm Thickness</t>
    </r>
    <r>
      <rPr>
        <sz val="11"/>
        <rFont val="Calibri"/>
        <family val="2"/>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1"/>
        <rFont val="Calibri"/>
        <family val="2"/>
      </rPr>
      <t>Scope of Work Includes:</t>
    </r>
    <r>
      <rPr>
        <sz val="11"/>
        <rFont val="Calibri"/>
        <family val="2"/>
      </rPr>
      <t xml:space="preserve">
</t>
    </r>
    <r>
      <rPr>
        <b/>
        <sz val="11"/>
        <rFont val="Calibri"/>
        <family val="2"/>
      </rPr>
      <t>Concrete Removal:</t>
    </r>
    <r>
      <rPr>
        <sz val="11"/>
        <rFont val="Calibri"/>
        <family val="2"/>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1"/>
        <rFont val="Calibri"/>
        <family val="2"/>
      </rPr>
      <t>Surface Preparation:</t>
    </r>
    <r>
      <rPr>
        <sz val="11"/>
        <rFont val="Calibri"/>
        <family val="2"/>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1"/>
        <rFont val="Calibri"/>
        <family val="2"/>
      </rPr>
      <t>Reinforcement Treatment:</t>
    </r>
    <r>
      <rPr>
        <sz val="11"/>
        <rFont val="Calibri"/>
        <family val="2"/>
      </rPr>
      <t xml:space="preserve"> Corroded rebars shall be coated with Zinc-rich epoxy primer (e.g., CICO Zincilate 500 or equivalent) for corrosion protection.
</t>
    </r>
    <r>
      <rPr>
        <b/>
        <sz val="11"/>
        <rFont val="Calibri"/>
        <family val="2"/>
      </rPr>
      <t>Bond Coat Application:</t>
    </r>
    <r>
      <rPr>
        <sz val="11"/>
        <rFont val="Calibri"/>
        <family val="2"/>
      </rPr>
      <t xml:space="preserve"> Bond coat shall be applied on prepared surfaces using approved products like Nitobond EP or its equivalent to enhance adhesion.
</t>
    </r>
    <r>
      <rPr>
        <b/>
        <sz val="11"/>
        <rFont val="Calibri"/>
        <family val="2"/>
      </rPr>
      <t>PMC Mortar Application:</t>
    </r>
    <r>
      <rPr>
        <sz val="11"/>
        <rFont val="Calibri"/>
        <family val="2"/>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1"/>
        <rFont val="Calibri"/>
        <family val="2"/>
      </rPr>
      <t>Finishing &amp; Curing:</t>
    </r>
    <r>
      <rPr>
        <sz val="11"/>
        <rFont val="Calibri"/>
        <family val="2"/>
      </rPr>
      <t xml:space="preserve"> Final surface shall be finished as required and curing shall be carried out using approved curing compound (e.g., CICO Cure-free or equivalent) or moist curing for not less than 7 days.
</t>
    </r>
  </si>
  <si>
    <r>
      <rPr>
        <b/>
        <sz val="11"/>
        <rFont val="Calibri"/>
        <family val="2"/>
      </rPr>
      <t>Injection of Polymer Cement Grout with Non-Shrink Additive at 4 kg/cm² Pressure using NRV Nipples</t>
    </r>
    <r>
      <rPr>
        <sz val="11"/>
        <rFont val="Calibri"/>
        <family val="2"/>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1"/>
        <rFont val="Calibri"/>
        <family val="2"/>
      </rPr>
      <t>Rate includes all</t>
    </r>
    <r>
      <rPr>
        <sz val="11"/>
        <rFont val="Calibri"/>
        <family val="2"/>
      </rPr>
      <t xml:space="preserve"> materials, consumables, equipment, NRV type nipples, labour, safety measures, documentation, and disposal of waste as required for successful execution of the activity.</t>
    </r>
  </si>
  <si>
    <r>
      <rPr>
        <b/>
        <sz val="11"/>
        <rFont val="Calibri"/>
        <family val="2"/>
      </rPr>
      <t xml:space="preserve">Carbon Fibre Wrapping for Strengthening of Structural Members
</t>
    </r>
    <r>
      <rPr>
        <sz val="11"/>
        <rFont val="Calibri"/>
        <family val="2"/>
      </rPr>
      <t xml:space="preserve">
All charges for providing and applying Carbon Fibre Reinforced Polymer (CFRP) wrapping for structural strengthening or jacketing of girders or other structural components, using </t>
    </r>
    <r>
      <rPr>
        <b/>
        <sz val="11"/>
        <rFont val="Calibri"/>
        <family val="2"/>
      </rPr>
      <t xml:space="preserve">high-strength CFRP bonded </t>
    </r>
    <r>
      <rPr>
        <sz val="11"/>
        <rFont val="Calibri"/>
        <family val="2"/>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1"/>
        <rFont val="Calibri"/>
        <family val="2"/>
      </rPr>
      <t>The rate includes</t>
    </r>
    <r>
      <rPr>
        <sz val="11"/>
        <rFont val="Calibri"/>
        <family val="2"/>
      </rPr>
      <t xml:space="preserve"> cost of all materials (CFRP sheet, resin, etc.), labour, surface preparation, safety measures, equipment, and testing required to complete the work in all respects.</t>
    </r>
  </si>
  <si>
    <r>
      <rPr>
        <b/>
        <sz val="11"/>
        <rFont val="Calibri"/>
        <family val="2"/>
      </rPr>
      <t>Providing and Laying of Micro-concrete for Structural Repairs</t>
    </r>
    <r>
      <rPr>
        <sz val="11"/>
        <rFont val="Calibri"/>
        <family val="2"/>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1"/>
        <rFont val="Calibri"/>
        <family val="2"/>
      </rPr>
      <t xml:space="preserve">Rate includes:
</t>
    </r>
    <r>
      <rPr>
        <sz val="11"/>
        <rFont val="Calibri"/>
        <family val="2"/>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</si>
  <si>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1"/>
        <rFont val="Calibri"/>
        <family val="2"/>
      </rPr>
      <t xml:space="preserve">Approach Slab Mud Jacketing (Void Filling Beneath Slab by Pressure Grouting)
</t>
    </r>
    <r>
      <rPr>
        <sz val="11"/>
        <rFont val="Calibri"/>
        <family val="2"/>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1"/>
        <rFont val="Calibri"/>
        <family val="2"/>
      </rPr>
      <t>The rate includes</t>
    </r>
    <r>
      <rPr>
        <sz val="11"/>
        <rFont val="Calibri"/>
        <family val="2"/>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</si>
  <si>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1"/>
        <rFont val="Calibri"/>
        <family val="2"/>
      </rPr>
      <t>Providing and fixing of Mild Steel (MS) lining plates (8mm thick) for jacketing and structural strengthening of pedestals</t>
    </r>
    <r>
      <rPr>
        <sz val="11"/>
        <rFont val="Calibri"/>
        <family val="2"/>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</si>
  <si>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r>
      <rPr>
        <sz val="11"/>
        <rFont val="Calibri"/>
        <family val="2"/>
      </rPr>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t>
    </r>
    <r>
      <rPr>
        <sz val="11"/>
        <rFont val="Times New Roman"/>
        <family val="1"/>
      </rPr>
      <t>‑</t>
    </r>
    <r>
      <rPr>
        <sz val="11"/>
        <rFont val="Calibri"/>
        <family val="2"/>
      </rPr>
      <t>in</t>
    </r>
    <r>
      <rPr>
        <sz val="11"/>
        <rFont val="Times New Roman"/>
        <family val="1"/>
      </rPr>
      <t>‑</t>
    </r>
    <r>
      <rPr>
        <sz val="11"/>
        <rFont val="Calibri"/>
        <family val="2"/>
      </rPr>
      <t>Charge.</t>
    </r>
  </si>
  <si>
    <r>
      <rPr>
        <sz val="11"/>
        <rFont val="Calibri"/>
        <family val="2"/>
      </rPr>
      <t>Supply of all materials and labour for removal and disposal of existing approach slab; excavation and repair of sub</t>
    </r>
    <r>
      <rPr>
        <sz val="11"/>
        <rFont val="Times New Roman"/>
        <family val="1"/>
      </rPr>
      <t>‑</t>
    </r>
    <r>
      <rPr>
        <sz val="11"/>
        <rFont val="Calibri"/>
        <family val="2"/>
      </rPr>
      <t>base; provision and compaction of granular or PCC M</t>
    </r>
    <r>
      <rPr>
        <sz val="11"/>
        <rFont val="Times New Roman"/>
        <family val="1"/>
      </rPr>
      <t>‑</t>
    </r>
    <r>
      <rPr>
        <sz val="11"/>
        <rFont val="Calibri"/>
        <family val="2"/>
      </rPr>
      <t>15 levelling course (150 mm thick); construction of RCC M</t>
    </r>
    <r>
      <rPr>
        <sz val="11"/>
        <rFont val="Times New Roman"/>
        <family val="1"/>
      </rPr>
      <t>‑</t>
    </r>
    <r>
      <rPr>
        <sz val="11"/>
        <rFont val="Calibri"/>
        <family val="2"/>
      </rPr>
      <t>30 approach slab (300 mm thick) with HYSD reinforcement, centering and shuttering; mixing, placing, finishing and curing of concrete; including testing, formwork, reinforcement, compaction, curing for prescribed days, equipment, disposal of debris, supervision,  of finished RCC slab</t>
    </r>
  </si>
  <si>
    <t>Span - 3</t>
  </si>
  <si>
    <t>span -5</t>
  </si>
  <si>
    <t xml:space="preserve">Item No. 3–New Expansion Joint – Strip Seal Type </t>
  </si>
  <si>
    <t>Item No. 4 -  Providing Seal for Strip Seal Expansion Joint</t>
  </si>
  <si>
    <t>Item No. 5 – Polymer Modified Mortar</t>
  </si>
  <si>
    <t xml:space="preserve"> </t>
  </si>
  <si>
    <t>Item No. 6 – Replacement of Approach Slab</t>
  </si>
  <si>
    <t>Item No. 7 – Provision and Installation of Grouting NRV Nipples for Pressure Injection in RCC Structures</t>
  </si>
  <si>
    <t>Item No. 8 –  Low Viscosity Epoxy Pressure Injection Grouting in RCC Members (using NRV Nipples)</t>
  </si>
  <si>
    <t>Item No. 9 – Sealing of Cracks in RCC Members by V-Groove Cutting and Sealing with Epoxy Mortar</t>
  </si>
  <si>
    <t>202+230  VUP LHS</t>
  </si>
  <si>
    <t>overlaid( Need to be clean and if sealing material is damaged and need to provided )</t>
  </si>
  <si>
    <t>Epoxy Grout</t>
  </si>
  <si>
    <t xml:space="preserve">Soil Nailing ( Need to Provide 2 Nailings for each Panel ) </t>
  </si>
  <si>
    <t>RE wall Bulging ( Soil Nailing )</t>
  </si>
  <si>
    <t>202+230  VUP RHS</t>
  </si>
  <si>
    <t>EJ 2</t>
  </si>
  <si>
    <t>at deck slab</t>
  </si>
  <si>
    <t>TN-AP KM 124.890 to km 219.867 
216+460</t>
  </si>
  <si>
    <t>210+100 VUP LHS</t>
  </si>
  <si>
    <t>PVC Runner Pipe Damage</t>
  </si>
  <si>
    <t>At Shoulder side</t>
  </si>
  <si>
    <t>RE wall</t>
  </si>
  <si>
    <t>on RE wall A1 &amp; A2</t>
  </si>
  <si>
    <t>Soil Nailling ( Need to Provide 2 Nails for each Panel )</t>
  </si>
  <si>
    <t xml:space="preserve"> A2 </t>
  </si>
  <si>
    <t>RE wall  Bulging ( Soil Nailing )</t>
  </si>
  <si>
    <t>Item No. 2 –Replacement of PVC Runner Pipe</t>
  </si>
  <si>
    <t>Item No. 3 – Polymer Modified Mortar</t>
  </si>
  <si>
    <t xml:space="preserve">Total Distress </t>
  </si>
  <si>
    <t>210+100VUP RHS</t>
  </si>
  <si>
    <t>PVC runner Pipe Damage</t>
  </si>
  <si>
    <t>Drain Spout ( PVC Runner Pipe )</t>
  </si>
  <si>
    <t>Item No. 2 – Replacement of Missing/Damaged Down Take Pipe (PVC)</t>
  </si>
  <si>
    <t>TN-AP KM 124.890 to km 219.867 
213+800</t>
  </si>
  <si>
    <t>1x 12</t>
  </si>
  <si>
    <t>213+800 VUP LHS</t>
  </si>
  <si>
    <t>d</t>
  </si>
  <si>
    <t>Need to replacement</t>
  </si>
  <si>
    <t>Drainage Spout ( PVC Runner Pipe Damage )</t>
  </si>
  <si>
    <t xml:space="preserve"> RE Wall Bulging ( Soil Nailing )</t>
  </si>
  <si>
    <t>Item No. 2 – Replacement of PVC Runner Pipe</t>
  </si>
  <si>
    <t>213+800 VUP RHS</t>
  </si>
  <si>
    <t>TN-AP KM 124.890 to km 219.867 
215+400</t>
  </si>
  <si>
    <t>3 x 11</t>
  </si>
  <si>
    <t>215+400 MNB LHS</t>
  </si>
  <si>
    <t>Drainage spouts ( Down Take Pipes )</t>
  </si>
  <si>
    <t>215+400 MNB RHS</t>
  </si>
  <si>
    <t>216+460VUP LHS</t>
  </si>
  <si>
    <t>Drainge Spouts</t>
  </si>
  <si>
    <t>216+460VUP RHS</t>
  </si>
  <si>
    <t xml:space="preserve">A2 RHS -29 TH NOS </t>
  </si>
  <si>
    <t xml:space="preserve">A2 RHS -21 TH NOS </t>
  </si>
  <si>
    <t xml:space="preserve">A2 RHS - 45 TH NOS </t>
  </si>
  <si>
    <t xml:space="preserve">A2 RHS - 53 TH NOS </t>
  </si>
  <si>
    <t xml:space="preserve">A2 RHS - 57 TH NOS </t>
  </si>
  <si>
    <t xml:space="preserve">A2 RHS - 27 TH NOS </t>
  </si>
  <si>
    <t>Tolling, Operation, Maintenance &amp; Transfer of TN/ AP Border to Nalagampalli, AP/Karnataka Border Section of NH 4 from Km 134+890 to Km 219+687 in the State of Andhra Pradesh</t>
  </si>
  <si>
    <t>Quantity - As per Site</t>
  </si>
  <si>
    <t xml:space="preserve">BOX CULVERT </t>
  </si>
  <si>
    <t>S. No</t>
  </si>
  <si>
    <t>Location</t>
  </si>
  <si>
    <t>Type of Structures</t>
  </si>
  <si>
    <t>Span Arrangement (m)</t>
  </si>
  <si>
    <t>Status</t>
  </si>
  <si>
    <t xml:space="preserve">Observations </t>
  </si>
  <si>
    <t xml:space="preserve"> Damaged Stone pitchingQuantity</t>
  </si>
  <si>
    <t>173+350</t>
  </si>
  <si>
    <t>1x1x2</t>
  </si>
  <si>
    <t>Availble</t>
  </si>
  <si>
    <t>Stone pitching Damaged</t>
  </si>
  <si>
    <t>175+620</t>
  </si>
  <si>
    <t>1x5x1.5</t>
  </si>
  <si>
    <t>175+985</t>
  </si>
  <si>
    <t>1x5x3.5</t>
  </si>
  <si>
    <t>180+750</t>
  </si>
  <si>
    <t>1x2x1.2</t>
  </si>
  <si>
    <t>181+860</t>
  </si>
  <si>
    <t>1x2x1</t>
  </si>
  <si>
    <t>182+460</t>
  </si>
  <si>
    <t>1x2x1.5</t>
  </si>
  <si>
    <t>182+800</t>
  </si>
  <si>
    <t>185+450</t>
  </si>
  <si>
    <t>190+430</t>
  </si>
  <si>
    <t>1x1.5x2.5</t>
  </si>
  <si>
    <t>190+700</t>
  </si>
  <si>
    <t>1x4.5x4.5</t>
  </si>
  <si>
    <t>211+100</t>
  </si>
  <si>
    <t>1x2.1x1.8</t>
  </si>
  <si>
    <t>211+750</t>
  </si>
  <si>
    <t>1x3x3.2</t>
  </si>
  <si>
    <t>212+510</t>
  </si>
  <si>
    <t>1x2x2</t>
  </si>
  <si>
    <t>213+310</t>
  </si>
  <si>
    <t>214+020</t>
  </si>
  <si>
    <t>2x3x3</t>
  </si>
  <si>
    <t>215+400</t>
  </si>
  <si>
    <t>1x1.8x2</t>
  </si>
  <si>
    <t>215+872</t>
  </si>
  <si>
    <t>1x6x1</t>
  </si>
  <si>
    <t>216+920</t>
  </si>
  <si>
    <t>1x2.5x2</t>
  </si>
  <si>
    <t>215+143</t>
  </si>
  <si>
    <t>meters</t>
  </si>
  <si>
    <t>Skew</t>
  </si>
  <si>
    <t xml:space="preserve">Deck width </t>
  </si>
  <si>
    <t>RCC Box</t>
  </si>
  <si>
    <t>RCC BOX</t>
  </si>
  <si>
    <t>28.7 Sk</t>
  </si>
  <si>
    <t>RCC solid slab</t>
  </si>
  <si>
    <t xml:space="preserve">Void Slab </t>
  </si>
  <si>
    <t xml:space="preserve">RCC Solid Slab </t>
  </si>
  <si>
    <t xml:space="preserve">RCC solid slab </t>
  </si>
  <si>
    <t>1x4x2</t>
  </si>
  <si>
    <t>1x1.5x2</t>
  </si>
  <si>
    <t>1x1.6x1.2</t>
  </si>
  <si>
    <t>1x1.6x1</t>
  </si>
  <si>
    <t>1x3x1.2</t>
  </si>
  <si>
    <t>1.0 x 1.8x2</t>
  </si>
  <si>
    <t>215+150</t>
  </si>
  <si>
    <t>AP SOR 24-25 pg. 16 LAB-00120</t>
  </si>
  <si>
    <t xml:space="preserve">Reference </t>
  </si>
  <si>
    <r>
      <t>Extra Reinforcement with Zinc-Rich Epoxy Coating</t>
    </r>
    <r>
      <rPr>
        <sz val="20"/>
        <color theme="1"/>
        <rFont val="Calibri"/>
        <family val="2"/>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20"/>
        <color theme="1"/>
        <rFont val="Calibri"/>
        <family val="2"/>
      </rPr>
      <t>The quoted rate shall include</t>
    </r>
    <r>
      <rPr>
        <sz val="20"/>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</si>
  <si>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t>Jacking of Structural Members with M-40 Concrete (150 mm to 175mm Thick)</t>
    </r>
    <r>
      <rPr>
        <sz val="20"/>
        <color theme="1"/>
        <rFont val="Calibri"/>
        <family val="2"/>
      </rPr>
      <t xml:space="preserve">
All charges for</t>
    </r>
    <r>
      <rPr>
        <b/>
        <sz val="20"/>
        <color theme="1"/>
        <rFont val="Calibri"/>
        <family val="2"/>
      </rPr>
      <t xml:space="preserve"> structural jacketing of beams, columns, or piers</t>
    </r>
    <r>
      <rPr>
        <sz val="20"/>
        <color theme="1"/>
        <rFont val="Calibri"/>
        <family val="2"/>
      </rPr>
      <t xml:space="preserve"> using M-40 grade concrete of </t>
    </r>
    <r>
      <rPr>
        <b/>
        <sz val="20"/>
        <color theme="1"/>
        <rFont val="Calibri"/>
        <family val="2"/>
      </rPr>
      <t>150 mm to 175mm thickness</t>
    </r>
    <r>
      <rPr>
        <sz val="20"/>
        <color theme="1"/>
        <rFont val="Calibri"/>
        <family val="2"/>
      </rPr>
      <t>, executed as part of rehabilitation/strengthening of deteriorated members, including</t>
    </r>
    <r>
      <rPr>
        <sz val="20"/>
        <rFont val="Calibri"/>
        <family val="2"/>
      </rPr>
      <t xml:space="preserve"> complete removal of loose or damaged concrete,</t>
    </r>
    <r>
      <rPr>
        <sz val="20"/>
        <color theme="1"/>
        <rFont val="Calibri"/>
        <family val="2"/>
      </rPr>
      <t xml:space="preserve"> </t>
    </r>
    <r>
      <rPr>
        <sz val="20"/>
        <rFont val="Calibri"/>
        <family val="2"/>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20"/>
        <color theme="1"/>
        <rFont val="Calibri"/>
        <family val="2"/>
      </rPr>
      <t xml:space="preserve">nal, pumpable or self-compacting concrete as per design requirement, proper compaction with vibrators or suitable means, finishing of exposed surfaces, and curing by approved methods for the prescribed period.
</t>
    </r>
    <r>
      <rPr>
        <b/>
        <sz val="20"/>
        <color theme="1"/>
        <rFont val="Calibri"/>
        <family val="2"/>
      </rPr>
      <t xml:space="preserve">The quoted rate shall include </t>
    </r>
    <r>
      <rPr>
        <sz val="20"/>
        <color theme="1"/>
        <rFont val="Calibri"/>
        <family val="2"/>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</si>
  <si>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t>Lifting of Superstructure Span by Hydraulic Jacking (Span Length up to 50m)</t>
    </r>
    <r>
      <rPr>
        <sz val="20"/>
        <color theme="1"/>
        <rFont val="Calibri"/>
        <family val="2"/>
      </rPr>
      <t xml:space="preserve">
All-inclusive charges for safe and controlled </t>
    </r>
    <r>
      <rPr>
        <b/>
        <sz val="20"/>
        <color theme="1"/>
        <rFont val="Calibri"/>
        <family val="2"/>
      </rPr>
      <t>lifting of the superstructure span (up to 50m in length) by hydraulic jacking</t>
    </r>
    <r>
      <rPr>
        <sz val="20"/>
        <color theme="1"/>
        <rFont val="Calibri"/>
        <family val="2"/>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20"/>
        <color theme="1"/>
        <rFont val="Calibri"/>
        <family val="2"/>
      </rPr>
      <t>The quoted rate shall include</t>
    </r>
    <r>
      <rPr>
        <sz val="20"/>
        <color theme="1"/>
        <rFont val="Calibri"/>
        <family val="2"/>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</si>
  <si>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t xml:space="preserve">Repair of Eroded Side Slopes near Structures (Quarter Coning Areas) Using Select Fill
</t>
    </r>
    <r>
      <rPr>
        <sz val="20"/>
        <color theme="1"/>
        <rFont val="Calibri"/>
        <family val="2"/>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</si>
  <si>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t>AP SOR Pg. no.32  M-128 Rate as per local competitive quotations</t>
  </si>
  <si>
    <r>
      <t>Sealing of Cracks in RCC Members by V-Groove Cutting and Sealing with Epoxy Mortar</t>
    </r>
    <r>
      <rPr>
        <sz val="20"/>
        <color theme="1"/>
        <rFont val="Calibri"/>
        <family val="2"/>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</si>
  <si>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t xml:space="preserve">Refer Baraily sitapur Project WO </t>
  </si>
  <si>
    <t>Kachugaon - Kaljhar</t>
  </si>
  <si>
    <t xml:space="preserve">Refer WO of Kachugaon - Kaljhar, barily sitapur Project </t>
  </si>
  <si>
    <t xml:space="preserve">Supplying, Fitting and Placing un-coated HYSD bar Reinforcement in Foundation complete as per Drawing and Technical Specifications. </t>
  </si>
  <si>
    <t>Unit = MT</t>
  </si>
  <si>
    <t>Taking output =</t>
  </si>
  <si>
    <t>a)     Material</t>
  </si>
  <si>
    <t>MS bars including 5 per cent  overlaps and wastage</t>
  </si>
  <si>
    <t>tonne</t>
  </si>
  <si>
    <t xml:space="preserve">Binding wire </t>
  </si>
  <si>
    <t>b)      Labour for straightening, cutting, bending, shifting to site, tying and placing in position</t>
  </si>
  <si>
    <t>Mate</t>
  </si>
  <si>
    <t>day</t>
  </si>
  <si>
    <t>Blacksmith</t>
  </si>
  <si>
    <t>Mazdoor</t>
  </si>
  <si>
    <t>c)      Machinery</t>
  </si>
  <si>
    <t>Cutting Machine</t>
  </si>
  <si>
    <t>hour</t>
  </si>
  <si>
    <t>Bending Machine</t>
  </si>
  <si>
    <t>Electric generator 15 KVA</t>
  </si>
  <si>
    <t>Tipper</t>
  </si>
  <si>
    <t>Tipper for Transportation</t>
  </si>
  <si>
    <t xml:space="preserve">(i)  18 cum capacity </t>
  </si>
  <si>
    <t>t.km</t>
  </si>
  <si>
    <t>8 x L</t>
  </si>
  <si>
    <t>(ii) 14 cum capacity</t>
  </si>
  <si>
    <t>(iii) 10 cum capacity</t>
  </si>
  <si>
    <t>Loading &amp; Unloading Time</t>
  </si>
  <si>
    <t>Light weight Crane</t>
  </si>
  <si>
    <t>At cutting bending yard</t>
  </si>
  <si>
    <t>At site</t>
  </si>
  <si>
    <t>Per MT Basic Cost of Labour, Material &amp; Machinery (a+b+c)</t>
  </si>
  <si>
    <t xml:space="preserve">d)      Overhead charges </t>
  </si>
  <si>
    <t xml:space="preserve">e)      Contractor's profit </t>
  </si>
  <si>
    <t>Cost for 8 MT (a+b+c+d)</t>
  </si>
  <si>
    <t>Rate for per MT (a+b+c+d)/8</t>
  </si>
  <si>
    <t>M-083</t>
  </si>
  <si>
    <t>M-072</t>
  </si>
  <si>
    <t>L-133</t>
  </si>
  <si>
    <t>L-02</t>
  </si>
  <si>
    <t>L-13</t>
  </si>
  <si>
    <t>P&amp;M-43001</t>
  </si>
  <si>
    <t>P&amp;M-22009</t>
  </si>
  <si>
    <t>P&amp;M-72002</t>
  </si>
  <si>
    <t>P&amp;M-73002</t>
  </si>
  <si>
    <t>P&amp;M-74002</t>
  </si>
  <si>
    <t>P&amp;M-6001</t>
  </si>
  <si>
    <t>P&amp;M-6002</t>
  </si>
  <si>
    <t>P&amp;M-6003</t>
  </si>
  <si>
    <t>P&amp;M-63001</t>
  </si>
  <si>
    <t xml:space="preserve"> @ 20% on (a+b+c) </t>
  </si>
  <si>
    <t xml:space="preserve"> @ 10% on (a+b+c+d) </t>
  </si>
  <si>
    <t xml:space="preserve">MAT 04236 (Pg no. 219) </t>
  </si>
  <si>
    <t>AP SOR Pg. no. 22 MAT-00063 Reinforcement steel</t>
  </si>
  <si>
    <t xml:space="preserve">TN/AP Border to nalagampalli, AP/Karnataka Border section of NH from KM 184+390 to Km 219+687 in the State of Andhra Pradesh </t>
  </si>
  <si>
    <t xml:space="preserve">Amount </t>
  </si>
  <si>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</si>
  <si>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</si>
  <si>
    <r>
      <t>Providing and fixing temporary double steel scaffolding system with safety features.</t>
    </r>
    <r>
      <rPr>
        <sz val="20"/>
        <color theme="1"/>
        <rFont val="Calibri"/>
        <family val="2"/>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20"/>
        <color theme="1"/>
        <rFont val="Calibri"/>
        <family val="2"/>
      </rPr>
      <t>The quoted rate shall include</t>
    </r>
    <r>
      <rPr>
        <sz val="20"/>
        <color theme="1"/>
        <rFont val="Calibri"/>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</si>
  <si>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t xml:space="preserve">Stone Pitching on Side Slopes near Culverts/Bridges for Embankment Protection (As per MoRTH Clause 2504)
</t>
    </r>
    <r>
      <rPr>
        <sz val="20"/>
        <color theme="1"/>
        <rFont val="Calibri"/>
        <family val="2"/>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
    </r>
    <r>
      <rPr>
        <b/>
        <sz val="20"/>
        <color theme="1"/>
        <rFont val="Calibri"/>
        <family val="2"/>
      </rPr>
      <t xml:space="preserve">The </t>
    </r>
    <r>
      <rPr>
        <sz val="20"/>
        <color theme="1"/>
        <rFont val="Calibri"/>
        <family val="2"/>
      </rPr>
      <t xml:space="preserve">slope surface shall be dressed and compacted prior to laying the granular filter and stone pitching, it shall be carried out manually or by light mechanical means. The finished surface shall be neat, uniform, and to the required slope. </t>
    </r>
    <r>
      <rPr>
        <b/>
        <sz val="20"/>
        <color theme="1"/>
        <rFont val="Calibri"/>
        <family val="2"/>
      </rPr>
      <t xml:space="preserve">Adequate </t>
    </r>
    <r>
      <rPr>
        <sz val="20"/>
        <color theme="1"/>
        <rFont val="Calibri"/>
        <family val="2"/>
      </rPr>
      <t>temporary precautions shall be taken during the monsoon or on steep slopes, such as bunds, diversion drains, or tarpaulin covers, to prevent damage to the executed work until permanent protections like turfing or toe walls are constructed (which are payable under separate items).</t>
    </r>
  </si>
  <si>
    <r>
      <t>Providing Seal for Strip Seal Expansion Joint</t>
    </r>
    <r>
      <rPr>
        <sz val="20"/>
        <color theme="1"/>
        <rFont val="Calibri"/>
        <family val="2"/>
      </rPr>
      <t xml:space="preserve">
Providing and fixing </t>
    </r>
    <r>
      <rPr>
        <b/>
        <sz val="20"/>
        <color theme="1"/>
        <rFont val="Calibri"/>
        <family val="2"/>
      </rPr>
      <t>elastomeric sealing element (seal only)</t>
    </r>
    <r>
      <rPr>
        <sz val="20"/>
        <color theme="1"/>
        <rFont val="Calibri"/>
        <family val="2"/>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</si>
  <si>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t xml:space="preserve">Replacement of Missing/Damaged Down Take Pipe (PVC) - </t>
    </r>
    <r>
      <rPr>
        <sz val="20"/>
        <color theme="1"/>
        <rFont val="Calibri"/>
        <family val="2"/>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t>
    </r>
    <r>
      <rPr>
        <b/>
        <sz val="20"/>
        <color theme="1"/>
        <rFont val="Calibri"/>
        <family val="2"/>
      </rPr>
      <t xml:space="preserve">In case </t>
    </r>
    <r>
      <rPr>
        <sz val="20"/>
        <color theme="1"/>
        <rFont val="Calibri"/>
        <family val="2"/>
      </rPr>
      <t xml:space="preserve">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t>
    </r>
    <r>
      <rPr>
        <b/>
        <sz val="20"/>
        <color theme="1"/>
        <rFont val="Calibri"/>
        <family val="2"/>
      </rPr>
      <t xml:space="preserve">All necessary </t>
    </r>
    <r>
      <rPr>
        <sz val="20"/>
        <color theme="1"/>
        <rFont val="Calibri"/>
        <family val="2"/>
      </rPr>
      <t>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t>
    </r>
  </si>
  <si>
    <r>
      <t xml:space="preserve">Providing and Laying of Micro-concrete for Structural Repairs - </t>
    </r>
    <r>
      <rPr>
        <sz val="20"/>
        <color theme="1"/>
        <rFont val="Calibri"/>
        <family val="2"/>
      </rPr>
      <t xml:space="preserve">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
    </r>
    <r>
      <rPr>
        <b/>
        <sz val="20"/>
        <color theme="1"/>
        <rFont val="Calibri"/>
        <family val="2"/>
      </rPr>
      <t xml:space="preserve">The material </t>
    </r>
    <r>
      <rPr>
        <sz val="20"/>
        <color theme="1"/>
        <rFont val="Calibri"/>
        <family val="2"/>
      </rPr>
      <t xml:space="preserve">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20"/>
        <color theme="1"/>
        <rFont val="Calibri"/>
        <family val="2"/>
      </rPr>
      <t xml:space="preserve">Rate includes: </t>
    </r>
    <r>
      <rPr>
        <sz val="20"/>
        <color theme="1"/>
        <rFont val="Calibri"/>
        <family val="2"/>
      </rPr>
      <t>•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t>
    </r>
  </si>
  <si>
    <r>
      <t xml:space="preserve">Approach Slab Mud Jacking/Mud Grouting (Void Filling Beneath Slab by Pressure Grouting) - </t>
    </r>
    <r>
      <rPr>
        <sz val="20"/>
        <color theme="1"/>
        <rFont val="Calibri"/>
        <family val="2"/>
      </rPr>
      <t xml:space="preserve">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20"/>
        <color theme="1"/>
        <rFont val="Calibri"/>
        <family val="2"/>
      </rPr>
      <t>The rate includes</t>
    </r>
    <r>
      <rPr>
        <sz val="20"/>
        <color theme="1"/>
        <rFont val="Calibri"/>
        <family val="2"/>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</si>
  <si>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t xml:space="preserve">Replacement/Providing of Drainage Spout Assembly - </t>
    </r>
    <r>
      <rPr>
        <sz val="20"/>
        <color theme="1"/>
        <rFont val="Calibri"/>
        <family val="2"/>
      </rPr>
      <t>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t>
    </r>
  </si>
  <si>
    <r>
      <t xml:space="preserve">Provision of Missing MS Grating over Drainage Spouts - </t>
    </r>
    <r>
      <rPr>
        <sz val="20"/>
        <color theme="1"/>
        <rFont val="Calibri"/>
        <family val="2"/>
      </rPr>
      <t>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t>
    </r>
  </si>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</sst>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0.00_ "/>
    <numFmt numFmtId="165" formatCode="_ [$₹-4009]\ * #,##0.00_ ;_ [$₹-4009]\ * \-#,##0.00_ ;_ [$₹-4009]\ * &quot;-&quot;??_ ;_ @_ "/>
    <numFmt numFmtId="166" formatCode="0.000"/>
    <numFmt numFmtId="167" formatCode="0.0"/>
    <numFmt numFmtId="168" formatCode="0.00_);\(0.00\)"/>
    <numFmt numFmtId="169" formatCode="_(* #,##0.00_);_(* \(#,##0.00\);_(* &quot;-&quot;??_);_(@_)"/>
  </numFmts>
  <fonts count="51">
    <font>
      <sz val="11"/>
      <color theme="1"/>
      <name val="Calibri"/>
      <charset val="134"/>
      <scheme val="minor"/>
    </font>
    <font>
      <sz val="11"/>
      <color theme="1"/>
      <name val="Calibri"/>
      <family val="2"/>
      <scheme val="minor"/>
    </font>
    <font>
      <sz val="11"/>
      <color theme="1"/>
      <name val="Calibri"/>
      <family val="2"/>
    </font>
    <font>
      <b/>
      <sz val="11"/>
      <color theme="1"/>
      <name val="Calibri"/>
      <family val="2"/>
    </font>
    <font>
      <sz val="11"/>
      <color rgb="FFFF0000"/>
      <name val="Calibri"/>
      <family val="2"/>
    </font>
    <font>
      <b/>
      <sz val="11"/>
      <color rgb="FF000000"/>
      <name val="Calibri"/>
      <family val="2"/>
    </font>
    <font>
      <sz val="11"/>
      <name val="Calibri"/>
      <family val="2"/>
    </font>
    <font>
      <b/>
      <sz val="11"/>
      <name val="Calibri"/>
      <family val="2"/>
    </font>
    <font>
      <b/>
      <sz val="11"/>
      <color rgb="FFFF0000"/>
      <name val="Calibri"/>
      <family val="2"/>
    </font>
    <font>
      <sz val="11"/>
      <color theme="0"/>
      <name val="Calibri"/>
      <family val="2"/>
    </font>
    <font>
      <sz val="16"/>
      <color rgb="FFFF0000"/>
      <name val="Calibri"/>
      <family val="2"/>
    </font>
    <font>
      <b/>
      <sz val="12"/>
      <color theme="1"/>
      <name val="Calibri"/>
      <family val="2"/>
    </font>
    <font>
      <sz val="12"/>
      <color theme="1"/>
      <name val="Calibri"/>
      <family val="2"/>
    </font>
    <font>
      <b/>
      <sz val="14"/>
      <color theme="1"/>
      <name val="Calibri"/>
      <family val="2"/>
    </font>
    <font>
      <sz val="14"/>
      <color theme="1"/>
      <name val="Calibri"/>
      <family val="2"/>
    </font>
    <font>
      <b/>
      <sz val="14"/>
      <name val="Calibri"/>
      <family val="2"/>
    </font>
    <font>
      <sz val="20"/>
      <color theme="1"/>
      <name val="Calibri"/>
      <family val="2"/>
    </font>
    <font>
      <b/>
      <sz val="20"/>
      <color theme="1"/>
      <name val="Calibri"/>
      <family val="2"/>
    </font>
    <font>
      <sz val="20"/>
      <name val="Calibri"/>
      <family val="2"/>
    </font>
    <font>
      <sz val="12"/>
      <color theme="1"/>
      <name val="Times New Roman"/>
      <family val="1"/>
    </font>
    <font>
      <sz val="11"/>
      <color theme="1"/>
      <name val="Times New Roman"/>
      <family val="1"/>
    </font>
    <font>
      <sz val="12"/>
      <name val="Calibri"/>
      <family val="2"/>
    </font>
    <font>
      <sz val="11"/>
      <name val="Times New Roman"/>
      <family val="1"/>
    </font>
    <font>
      <sz val="20"/>
      <color theme="1"/>
      <name val="Times New Roman"/>
      <family val="1"/>
    </font>
    <font>
      <b/>
      <sz val="11"/>
      <color theme="1"/>
      <name val="Arial Narrow"/>
      <family val="2"/>
    </font>
    <font>
      <sz val="11"/>
      <name val="Arial Narrow"/>
      <family val="2"/>
    </font>
    <font>
      <sz val="11"/>
      <color theme="1"/>
      <name val="Arial Narrow"/>
      <family val="2"/>
    </font>
    <font>
      <b/>
      <sz val="20"/>
      <color theme="1"/>
      <name val="Calibri"/>
      <family val="2"/>
    </font>
    <font>
      <sz val="20"/>
      <color theme="1"/>
      <name val="Calibri"/>
      <family val="2"/>
    </font>
    <font>
      <sz val="20"/>
      <color theme="1"/>
      <name val="Calibri"/>
      <family val="2"/>
      <scheme val="minor"/>
    </font>
    <font>
      <b/>
      <sz val="20"/>
      <color theme="1"/>
      <name val="Calibri"/>
      <family val="2"/>
      <scheme val="minor"/>
    </font>
    <font>
      <sz val="11"/>
      <color theme="1"/>
      <name val="Calibri"/>
      <family val="2"/>
    </font>
    <font>
      <sz val="11"/>
      <color rgb="FFFF0000"/>
      <name val="Calibri"/>
      <family val="2"/>
    </font>
    <font>
      <b/>
      <sz val="11"/>
      <color rgb="FFFF0000"/>
      <name val="Calibri"/>
      <family val="2"/>
    </font>
    <font>
      <b/>
      <sz val="11"/>
      <color theme="1"/>
      <name val="Calibri"/>
      <family val="2"/>
    </font>
    <font>
      <sz val="11"/>
      <name val="Calibri"/>
      <family val="2"/>
    </font>
    <font>
      <sz val="11"/>
      <color rgb="FFFF0000"/>
      <name val="Arial Narrow"/>
      <family val="2"/>
    </font>
    <font>
      <b/>
      <sz val="12"/>
      <name val="Arial Narrow"/>
      <family val="2"/>
    </font>
    <font>
      <sz val="12"/>
      <name val="Arial Narrow"/>
      <family val="2"/>
    </font>
    <font>
      <b/>
      <i/>
      <sz val="12"/>
      <name val="Arial Narrow"/>
      <family val="2"/>
    </font>
    <font>
      <sz val="12"/>
      <color rgb="FF0000FF"/>
      <name val="Arial Narrow"/>
      <family val="2"/>
    </font>
    <font>
      <b/>
      <i/>
      <sz val="12"/>
      <color rgb="FFFF0000"/>
      <name val="Arial Narrow"/>
      <family val="2"/>
    </font>
    <font>
      <b/>
      <i/>
      <sz val="12"/>
      <color rgb="FF008000"/>
      <name val="Arial Narrow"/>
      <family val="2"/>
    </font>
    <font>
      <b/>
      <sz val="12"/>
      <color rgb="FF0000FF"/>
      <name val="Arial Narrow"/>
      <family val="2"/>
    </font>
    <font>
      <b/>
      <i/>
      <sz val="12"/>
      <color rgb="FF800000"/>
      <name val="Arial Narrow"/>
      <family val="2"/>
    </font>
    <font>
      <sz val="12"/>
      <color rgb="FF800000"/>
      <name val="Times New Roman"/>
      <family val="1"/>
    </font>
    <font>
      <b/>
      <i/>
      <u/>
      <sz val="12"/>
      <color rgb="FFFF0000"/>
      <name val="Arial Narrow"/>
      <family val="2"/>
    </font>
    <font>
      <b/>
      <sz val="28"/>
      <color theme="1"/>
      <name val="Calibri"/>
      <family val="2"/>
    </font>
    <font>
      <b/>
      <sz val="14"/>
      <color theme="1"/>
      <name val="Arial"/>
      <family val="2"/>
    </font>
    <font>
      <sz val="14"/>
      <color theme="1"/>
      <name val="Arial"/>
      <family val="2"/>
    </font>
    <font>
      <b/>
      <sz val="16"/>
      <color theme="1"/>
      <name val="Arial"/>
      <family val="2"/>
    </font>
  </fonts>
  <fills count="12">
    <fill>
      <patternFill patternType="none"/>
    </fill>
    <fill>
      <patternFill patternType="gray125"/>
    </fill>
    <fill>
      <patternFill patternType="solid">
        <fgColor theme="0"/>
        <bgColor indexed="64"/>
      </patternFill>
    </fill>
    <fill>
      <patternFill patternType="solid">
        <fgColor theme="9" tint="0.79992065187536243"/>
        <bgColor indexed="64"/>
      </patternFill>
    </fill>
    <fill>
      <patternFill patternType="solid">
        <fgColor theme="4" tint="0.7999206518753624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bgColor rgb="FF000000"/>
      </patternFill>
    </fill>
    <fill>
      <patternFill patternType="solid">
        <fgColor theme="4" tint="0.7999816888943144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bottom/>
      <diagonal/>
    </border>
    <border>
      <left style="thin">
        <color auto="1"/>
      </left>
      <right style="thin">
        <color auto="1"/>
      </right>
      <top/>
      <bottom style="hair">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hair">
        <color indexed="64"/>
      </left>
      <right style="hair">
        <color indexed="64"/>
      </right>
      <top style="hair">
        <color indexed="64"/>
      </top>
      <bottom style="hair">
        <color indexed="64"/>
      </bottom>
      <diagonal/>
    </border>
    <border>
      <left/>
      <right/>
      <top/>
      <bottom style="thin">
        <color auto="1"/>
      </bottom>
      <diagonal/>
    </border>
  </borders>
  <cellStyleXfs count="1">
    <xf numFmtId="0" fontId="0" fillId="0" borderId="0"/>
  </cellStyleXfs>
  <cellXfs count="494">
    <xf numFmtId="0" fontId="0" fillId="0" borderId="0" xfId="0"/>
    <xf numFmtId="0" fontId="2" fillId="2" borderId="0" xfId="0" applyFont="1" applyFill="1" applyAlignment="1">
      <alignment horizontal="center" wrapText="1"/>
    </xf>
    <xf numFmtId="0" fontId="2" fillId="2" borderId="0" xfId="0" applyFont="1" applyFill="1"/>
    <xf numFmtId="0" fontId="2" fillId="2" borderId="0" xfId="0" applyFont="1" applyFill="1" applyAlignment="1">
      <alignment horizontal="center"/>
    </xf>
    <xf numFmtId="0" fontId="2" fillId="2" borderId="0" xfId="0" applyFont="1" applyFill="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xf>
    <xf numFmtId="0" fontId="2" fillId="2" borderId="2" xfId="0" applyFont="1" applyFill="1" applyBorder="1" applyAlignment="1">
      <alignment horizontal="center" vertical="center"/>
    </xf>
    <xf numFmtId="0" fontId="5" fillId="2" borderId="1" xfId="0" applyFont="1" applyFill="1" applyBorder="1" applyAlignment="1">
      <alignment horizontal="center" vertical="center" wrapText="1"/>
    </xf>
    <xf numFmtId="0" fontId="2" fillId="2" borderId="1" xfId="0" applyFont="1" applyFill="1" applyBorder="1"/>
    <xf numFmtId="0" fontId="2" fillId="2" borderId="1" xfId="0" applyFont="1" applyFill="1" applyBorder="1" applyAlignment="1">
      <alignment horizontal="center"/>
    </xf>
    <xf numFmtId="0" fontId="3"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xf>
    <xf numFmtId="0" fontId="3" fillId="2" borderId="1" xfId="0" applyFont="1" applyFill="1" applyBorder="1" applyAlignment="1">
      <alignment horizontal="left" vertical="top" wrapText="1"/>
    </xf>
    <xf numFmtId="0" fontId="2" fillId="2" borderId="0" xfId="0" applyFont="1" applyFill="1" applyAlignment="1">
      <alignment horizontal="left"/>
    </xf>
    <xf numFmtId="0" fontId="2" fillId="2" borderId="1" xfId="0" applyFont="1" applyFill="1" applyBorder="1" applyAlignment="1">
      <alignment horizontal="center" wrapText="1"/>
    </xf>
    <xf numFmtId="2" fontId="3" fillId="2" borderId="1" xfId="0" applyNumberFormat="1" applyFont="1" applyFill="1" applyBorder="1" applyAlignment="1">
      <alignment horizontal="center" vertical="center"/>
    </xf>
    <xf numFmtId="2"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2" fontId="2" fillId="2" borderId="1" xfId="0" applyNumberFormat="1" applyFont="1" applyFill="1" applyBorder="1" applyAlignment="1">
      <alignment horizontal="center" vertical="center"/>
    </xf>
    <xf numFmtId="0" fontId="2" fillId="2" borderId="1" xfId="0" applyFont="1" applyFill="1" applyBorder="1" applyAlignment="1">
      <alignment horizontal="left" vertical="center" wrapText="1"/>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4" xfId="0" applyFont="1" applyFill="1" applyBorder="1" applyAlignment="1">
      <alignment horizontal="center" vertical="center"/>
    </xf>
    <xf numFmtId="0" fontId="2" fillId="2" borderId="1" xfId="0" applyFont="1" applyFill="1" applyBorder="1" applyAlignment="1">
      <alignment horizontal="left" vertical="center"/>
    </xf>
    <xf numFmtId="0" fontId="3" fillId="2" borderId="1" xfId="0" applyFont="1" applyFill="1" applyBorder="1" applyAlignment="1">
      <alignment horizontal="right" vertical="center" indent="1"/>
    </xf>
    <xf numFmtId="0" fontId="2" fillId="2" borderId="1" xfId="0" applyFont="1" applyFill="1" applyBorder="1" applyAlignment="1">
      <alignment horizontal="right" vertical="center" indent="1"/>
    </xf>
    <xf numFmtId="2" fontId="2" fillId="2" borderId="1" xfId="0" applyNumberFormat="1" applyFont="1" applyFill="1" applyBorder="1" applyAlignment="1">
      <alignment horizontal="center" wrapText="1"/>
    </xf>
    <xf numFmtId="2" fontId="2" fillId="2" borderId="1" xfId="0" applyNumberFormat="1" applyFont="1" applyFill="1" applyBorder="1" applyAlignment="1">
      <alignment horizontal="center"/>
    </xf>
    <xf numFmtId="2" fontId="2"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3" fillId="2" borderId="2" xfId="0" applyFont="1" applyFill="1" applyBorder="1" applyAlignment="1">
      <alignment horizontal="center" vertical="center"/>
    </xf>
    <xf numFmtId="0" fontId="3" fillId="2" borderId="1" xfId="0" applyFont="1" applyFill="1" applyBorder="1" applyAlignment="1">
      <alignment horizontal="right" vertical="center"/>
    </xf>
    <xf numFmtId="0" fontId="2" fillId="0" borderId="0" xfId="0" applyFont="1"/>
    <xf numFmtId="0" fontId="3" fillId="2" borderId="1" xfId="0" applyFont="1" applyFill="1" applyBorder="1" applyAlignment="1">
      <alignment vertical="center" wrapText="1"/>
    </xf>
    <xf numFmtId="0" fontId="2" fillId="0" borderId="0" xfId="0" applyFont="1" applyAlignment="1">
      <alignment horizontal="center" vertical="center"/>
    </xf>
    <xf numFmtId="0" fontId="6" fillId="0" borderId="0" xfId="0" applyFont="1" applyAlignment="1">
      <alignment horizontal="center" wrapText="1"/>
    </xf>
    <xf numFmtId="0" fontId="6" fillId="0" borderId="0" xfId="0" applyFont="1"/>
    <xf numFmtId="0" fontId="6" fillId="0" borderId="0" xfId="0" applyFont="1" applyAlignment="1">
      <alignment horizontal="center"/>
    </xf>
    <xf numFmtId="0" fontId="6" fillId="0" borderId="0" xfId="0" applyFont="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left" vertical="center" wrapText="1"/>
    </xf>
    <xf numFmtId="0" fontId="7" fillId="0" borderId="2" xfId="0" applyFont="1" applyBorder="1" applyAlignment="1">
      <alignment horizontal="left" vertical="center"/>
    </xf>
    <xf numFmtId="0" fontId="6" fillId="0" borderId="2" xfId="0" applyFont="1" applyBorder="1" applyAlignment="1">
      <alignment horizontal="center" vertical="center"/>
    </xf>
    <xf numFmtId="0" fontId="6" fillId="0" borderId="1" xfId="0" applyFont="1" applyBorder="1" applyAlignment="1">
      <alignment horizontal="center"/>
    </xf>
    <xf numFmtId="0" fontId="6" fillId="0" borderId="1" xfId="0" applyFont="1" applyBorder="1" applyAlignment="1">
      <alignment horizontal="center" vertical="center" wrapText="1"/>
    </xf>
    <xf numFmtId="0" fontId="6" fillId="0" borderId="1" xfId="0" applyFont="1" applyBorder="1"/>
    <xf numFmtId="0" fontId="7" fillId="0" borderId="1" xfId="0" applyFont="1" applyBorder="1" applyAlignment="1">
      <alignment horizontal="center" wrapText="1"/>
    </xf>
    <xf numFmtId="0" fontId="6" fillId="0" borderId="0" xfId="0" applyFont="1" applyAlignment="1">
      <alignment horizontal="left"/>
    </xf>
    <xf numFmtId="0" fontId="6" fillId="0" borderId="1" xfId="0" applyFont="1" applyBorder="1" applyAlignment="1">
      <alignment horizontal="center" wrapText="1"/>
    </xf>
    <xf numFmtId="0" fontId="7" fillId="0" borderId="7" xfId="0" applyFont="1" applyBorder="1" applyAlignment="1" applyProtection="1">
      <alignment horizontal="center" vertical="center"/>
      <protection locked="0"/>
    </xf>
    <xf numFmtId="2" fontId="7" fillId="0" borderId="1" xfId="0" applyNumberFormat="1" applyFont="1" applyBorder="1" applyAlignment="1">
      <alignment horizontal="center" vertical="center"/>
    </xf>
    <xf numFmtId="2" fontId="6" fillId="0" borderId="1" xfId="0" applyNumberFormat="1" applyFont="1" applyBorder="1" applyAlignment="1">
      <alignment horizontal="center" vertical="center"/>
    </xf>
    <xf numFmtId="2"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7" fillId="0" borderId="1" xfId="0" applyFont="1" applyBorder="1" applyAlignment="1">
      <alignment horizontal="center"/>
    </xf>
    <xf numFmtId="0" fontId="6" fillId="0" borderId="1" xfId="0" applyFont="1" applyBorder="1" applyAlignment="1">
      <alignment horizontal="left" vertical="center"/>
    </xf>
    <xf numFmtId="0" fontId="7" fillId="0" borderId="1" xfId="0" applyFont="1" applyBorder="1" applyAlignment="1">
      <alignment horizontal="right" vertical="center" indent="1"/>
    </xf>
    <xf numFmtId="0" fontId="7" fillId="0" borderId="1" xfId="0" applyFont="1" applyBorder="1" applyAlignment="1">
      <alignment vertical="center"/>
    </xf>
    <xf numFmtId="0" fontId="6" fillId="0" borderId="1" xfId="0" applyFont="1" applyBorder="1" applyAlignment="1">
      <alignment horizontal="left"/>
    </xf>
    <xf numFmtId="2" fontId="6" fillId="0" borderId="1" xfId="0" applyNumberFormat="1" applyFont="1" applyBorder="1" applyAlignment="1">
      <alignment horizontal="center"/>
    </xf>
    <xf numFmtId="2" fontId="7" fillId="0" borderId="7" xfId="0" applyNumberFormat="1" applyFont="1" applyBorder="1" applyAlignment="1" applyProtection="1">
      <alignment horizontal="center" vertical="center"/>
      <protection locked="0"/>
    </xf>
    <xf numFmtId="0" fontId="2" fillId="2" borderId="0" xfId="0" applyFont="1" applyFill="1" applyAlignment="1">
      <alignment wrapText="1"/>
    </xf>
    <xf numFmtId="0" fontId="3" fillId="2" borderId="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vertical="center"/>
    </xf>
    <xf numFmtId="0" fontId="2" fillId="2" borderId="1" xfId="0" applyFont="1" applyFill="1" applyBorder="1" applyAlignment="1">
      <alignment wrapText="1"/>
    </xf>
    <xf numFmtId="0" fontId="2" fillId="2" borderId="1" xfId="0" applyFont="1" applyFill="1" applyBorder="1" applyAlignment="1">
      <alignment horizontal="left" wrapText="1"/>
    </xf>
    <xf numFmtId="0" fontId="6" fillId="0" borderId="0" xfId="0" applyFont="1" applyAlignment="1">
      <alignment horizontal="left" wrapText="1"/>
    </xf>
    <xf numFmtId="0" fontId="6" fillId="0" borderId="0" xfId="0" applyFont="1" applyAlignment="1">
      <alignment wrapText="1"/>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2" fontId="7" fillId="0" borderId="8" xfId="0" applyNumberFormat="1" applyFont="1" applyBorder="1" applyAlignment="1">
      <alignment horizontal="center" vertical="center"/>
    </xf>
    <xf numFmtId="0" fontId="3" fillId="2" borderId="1" xfId="0" applyFont="1" applyFill="1" applyBorder="1" applyAlignment="1">
      <alignment vertical="center"/>
    </xf>
    <xf numFmtId="0" fontId="8" fillId="2" borderId="0" xfId="0" applyFont="1" applyFill="1" applyAlignment="1" applyProtection="1">
      <alignment horizontal="center" vertical="center"/>
      <protection locked="0"/>
    </xf>
    <xf numFmtId="2" fontId="3" fillId="2" borderId="0" xfId="0" applyNumberFormat="1" applyFont="1" applyFill="1" applyAlignment="1">
      <alignment horizontal="center" vertical="center"/>
    </xf>
    <xf numFmtId="2" fontId="6" fillId="2" borderId="1" xfId="0" applyNumberFormat="1" applyFont="1" applyFill="1" applyBorder="1" applyAlignment="1">
      <alignment horizontal="center"/>
    </xf>
    <xf numFmtId="2" fontId="6" fillId="2" borderId="1" xfId="0" applyNumberFormat="1" applyFont="1" applyFill="1" applyBorder="1" applyAlignment="1">
      <alignment horizontal="center" vertical="center"/>
    </xf>
    <xf numFmtId="0" fontId="6" fillId="2" borderId="1" xfId="0" applyFont="1" applyFill="1" applyBorder="1" applyAlignment="1">
      <alignment horizontal="center"/>
    </xf>
    <xf numFmtId="0" fontId="6" fillId="2" borderId="1" xfId="0" applyFont="1" applyFill="1" applyBorder="1"/>
    <xf numFmtId="0" fontId="6" fillId="2" borderId="1" xfId="0" applyFont="1" applyFill="1" applyBorder="1" applyAlignment="1">
      <alignment horizontal="center" vertical="center"/>
    </xf>
    <xf numFmtId="0" fontId="2" fillId="2" borderId="0" xfId="0" applyFont="1" applyFill="1" applyAlignment="1">
      <alignment vertical="center"/>
    </xf>
    <xf numFmtId="0" fontId="2" fillId="2" borderId="0" xfId="0" applyFont="1" applyFill="1" applyAlignment="1">
      <alignment horizontal="left" wrapText="1"/>
    </xf>
    <xf numFmtId="0" fontId="8" fillId="2" borderId="1"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2" fontId="3" fillId="2" borderId="8" xfId="0" applyNumberFormat="1" applyFont="1" applyFill="1" applyBorder="1" applyAlignment="1">
      <alignment horizontal="center" vertical="center"/>
    </xf>
    <xf numFmtId="0" fontId="7" fillId="2" borderId="1" xfId="0" applyFont="1" applyFill="1" applyBorder="1" applyAlignment="1" applyProtection="1">
      <alignment horizontal="center" vertical="center"/>
      <protection locked="0"/>
    </xf>
    <xf numFmtId="2" fontId="2" fillId="2" borderId="1" xfId="0" applyNumberFormat="1" applyFont="1" applyFill="1" applyBorder="1" applyAlignment="1">
      <alignment horizontal="right" vertical="center"/>
    </xf>
    <xf numFmtId="0" fontId="6" fillId="0" borderId="1" xfId="0" applyFont="1" applyBorder="1" applyAlignment="1">
      <alignment horizontal="left" vertical="top"/>
    </xf>
    <xf numFmtId="164" fontId="7" fillId="0" borderId="7" xfId="0" applyNumberFormat="1" applyFont="1" applyBorder="1" applyAlignment="1" applyProtection="1">
      <alignment horizontal="center" vertical="center"/>
      <protection locked="0"/>
    </xf>
    <xf numFmtId="0" fontId="6" fillId="0" borderId="1" xfId="0" applyFont="1" applyBorder="1" applyAlignment="1">
      <alignment vertical="center"/>
    </xf>
    <xf numFmtId="0" fontId="2" fillId="2" borderId="6"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1" xfId="0" applyFont="1" applyFill="1" applyBorder="1" applyAlignment="1">
      <alignment horizontal="left"/>
    </xf>
    <xf numFmtId="0" fontId="2" fillId="0" borderId="0" xfId="0" applyFont="1" applyAlignment="1">
      <alignment horizontal="left"/>
    </xf>
    <xf numFmtId="0" fontId="3" fillId="0" borderId="1" xfId="0" applyFont="1" applyBorder="1" applyAlignment="1">
      <alignment horizontal="center" vertical="center" wrapText="1"/>
    </xf>
    <xf numFmtId="0" fontId="2" fillId="0" borderId="1" xfId="0" applyFont="1" applyBorder="1" applyAlignment="1">
      <alignment horizontal="center" vertical="center"/>
    </xf>
    <xf numFmtId="16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1" xfId="0" applyFont="1" applyBorder="1"/>
    <xf numFmtId="2" fontId="3" fillId="0" borderId="1" xfId="0" applyNumberFormat="1" applyFont="1" applyBorder="1" applyAlignment="1">
      <alignment horizontal="center" vertical="center"/>
    </xf>
    <xf numFmtId="2" fontId="3" fillId="0" borderId="1" xfId="0" applyNumberFormat="1" applyFont="1" applyBorder="1" applyAlignment="1" applyProtection="1">
      <alignment horizontal="center" vertical="center"/>
      <protection locked="0"/>
    </xf>
    <xf numFmtId="2" fontId="2" fillId="0" borderId="1" xfId="0" applyNumberFormat="1"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horizontal="center" vertical="center"/>
    </xf>
    <xf numFmtId="0" fontId="2" fillId="0" borderId="1" xfId="0" applyFont="1" applyBorder="1" applyAlignment="1">
      <alignment vertical="center" wrapText="1"/>
    </xf>
    <xf numFmtId="0" fontId="2" fillId="2" borderId="3" xfId="0" applyFont="1" applyFill="1" applyBorder="1" applyAlignment="1">
      <alignment vertical="center"/>
    </xf>
    <xf numFmtId="0" fontId="2" fillId="2" borderId="5" xfId="0" applyFont="1" applyFill="1" applyBorder="1" applyAlignment="1">
      <alignment vertical="center"/>
    </xf>
    <xf numFmtId="0" fontId="2" fillId="2" borderId="4" xfId="0" applyFont="1" applyFill="1" applyBorder="1" applyAlignment="1">
      <alignment vertical="center"/>
    </xf>
    <xf numFmtId="0" fontId="2" fillId="0" borderId="1" xfId="0" applyFont="1" applyBorder="1" applyAlignment="1">
      <alignment horizontal="center" wrapText="1"/>
    </xf>
    <xf numFmtId="0" fontId="2" fillId="0" borderId="1" xfId="0" applyFont="1" applyBorder="1" applyAlignment="1">
      <alignment horizontal="center" vertical="center" wrapText="1"/>
    </xf>
    <xf numFmtId="0" fontId="3" fillId="0" borderId="1" xfId="0" applyFont="1" applyBorder="1" applyAlignment="1">
      <alignment horizontal="center"/>
    </xf>
    <xf numFmtId="0" fontId="2" fillId="0" borderId="1" xfId="0" applyFont="1" applyBorder="1" applyAlignment="1">
      <alignment horizontal="center"/>
    </xf>
    <xf numFmtId="2" fontId="2" fillId="0" borderId="1" xfId="0" applyNumberFormat="1" applyFont="1" applyBorder="1" applyAlignment="1">
      <alignment horizontal="center"/>
    </xf>
    <xf numFmtId="0" fontId="3" fillId="0" borderId="7" xfId="0" applyFont="1" applyBorder="1" applyAlignment="1" applyProtection="1">
      <alignment horizontal="center" vertical="center"/>
      <protection locked="0"/>
    </xf>
    <xf numFmtId="0" fontId="2" fillId="0" borderId="0" xfId="0" applyFont="1" applyAlignment="1">
      <alignment horizontal="left" wrapText="1"/>
    </xf>
    <xf numFmtId="0" fontId="2" fillId="0" borderId="0" xfId="0" applyFont="1" applyAlignment="1">
      <alignment wrapText="1"/>
    </xf>
    <xf numFmtId="0" fontId="3" fillId="0" borderId="1"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protection locked="0"/>
    </xf>
    <xf numFmtId="0" fontId="3" fillId="2" borderId="5" xfId="0" applyFont="1" applyFill="1" applyBorder="1" applyAlignment="1">
      <alignment horizontal="right" vertical="center"/>
    </xf>
    <xf numFmtId="0" fontId="3" fillId="2" borderId="4" xfId="0" applyFont="1" applyFill="1" applyBorder="1" applyAlignment="1">
      <alignment horizontal="right" vertical="center"/>
    </xf>
    <xf numFmtId="2" fontId="3" fillId="0" borderId="7" xfId="0" applyNumberFormat="1"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164" fontId="6" fillId="2" borderId="1" xfId="0" applyNumberFormat="1" applyFont="1" applyFill="1" applyBorder="1" applyAlignment="1">
      <alignment horizontal="center" vertical="center"/>
    </xf>
    <xf numFmtId="0" fontId="2" fillId="2" borderId="3" xfId="0" applyFont="1" applyFill="1" applyBorder="1"/>
    <xf numFmtId="0" fontId="2" fillId="2" borderId="6" xfId="0" applyFont="1" applyFill="1" applyBorder="1"/>
    <xf numFmtId="0" fontId="3" fillId="2" borderId="6" xfId="0" applyFont="1" applyFill="1" applyBorder="1" applyAlignment="1">
      <alignment horizontal="center"/>
    </xf>
    <xf numFmtId="0" fontId="2" fillId="2" borderId="10" xfId="0" applyFont="1" applyFill="1" applyBorder="1"/>
    <xf numFmtId="2" fontId="2" fillId="2" borderId="0" xfId="0" applyNumberFormat="1" applyFont="1" applyFill="1" applyAlignment="1">
      <alignment horizontal="center"/>
    </xf>
    <xf numFmtId="164" fontId="7" fillId="0" borderId="7" xfId="0" applyNumberFormat="1" applyFont="1" applyBorder="1" applyAlignment="1" applyProtection="1">
      <alignment horizontal="center" vertical="center" wrapText="1"/>
      <protection locked="0"/>
    </xf>
    <xf numFmtId="0" fontId="2" fillId="2" borderId="1" xfId="0" applyFont="1" applyFill="1" applyBorder="1" applyAlignment="1">
      <alignment horizontal="center" vertical="top" wrapText="1"/>
    </xf>
    <xf numFmtId="0" fontId="6" fillId="2" borderId="1" xfId="0" applyFont="1" applyFill="1" applyBorder="1" applyAlignment="1">
      <alignment horizontal="center" wrapText="1"/>
    </xf>
    <xf numFmtId="0" fontId="7" fillId="2" borderId="1" xfId="0" applyFont="1" applyFill="1" applyBorder="1" applyAlignment="1">
      <alignment horizontal="center" vertical="center"/>
    </xf>
    <xf numFmtId="0" fontId="3" fillId="2" borderId="1" xfId="0" applyFont="1" applyFill="1" applyBorder="1"/>
    <xf numFmtId="0" fontId="2" fillId="2" borderId="12" xfId="0" applyFont="1" applyFill="1" applyBorder="1"/>
    <xf numFmtId="0" fontId="2" fillId="2" borderId="3" xfId="0" applyFont="1" applyFill="1" applyBorder="1" applyAlignment="1">
      <alignment horizontal="center" vertical="center"/>
    </xf>
    <xf numFmtId="0" fontId="6" fillId="0" borderId="1" xfId="0" applyFont="1" applyBorder="1" applyAlignment="1" applyProtection="1">
      <alignment horizontal="center" vertical="center"/>
      <protection locked="0"/>
    </xf>
    <xf numFmtId="2" fontId="7" fillId="2" borderId="7" xfId="0" applyNumberFormat="1" applyFont="1" applyFill="1" applyBorder="1" applyAlignment="1" applyProtection="1">
      <alignment horizontal="center" vertical="center"/>
      <protection locked="0"/>
    </xf>
    <xf numFmtId="0" fontId="2" fillId="2" borderId="1" xfId="0" applyFont="1" applyFill="1" applyBorder="1" applyAlignment="1">
      <alignment horizontal="right" vertical="center"/>
    </xf>
    <xf numFmtId="2" fontId="2" fillId="2" borderId="3" xfId="0" applyNumberFormat="1" applyFont="1" applyFill="1" applyBorder="1" applyAlignment="1">
      <alignment horizontal="center" vertical="center"/>
    </xf>
    <xf numFmtId="2" fontId="7" fillId="0" borderId="1" xfId="0" applyNumberFormat="1" applyFont="1" applyBorder="1" applyAlignment="1" applyProtection="1">
      <alignment horizontal="center" vertical="center"/>
      <protection locked="0"/>
    </xf>
    <xf numFmtId="164" fontId="6" fillId="2" borderId="1" xfId="0" applyNumberFormat="1" applyFont="1" applyFill="1" applyBorder="1" applyAlignment="1">
      <alignment horizontal="center"/>
    </xf>
    <xf numFmtId="0" fontId="3" fillId="2" borderId="0" xfId="0" applyFont="1" applyFill="1" applyAlignment="1">
      <alignment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left" vertic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1" fillId="2" borderId="1" xfId="0" applyFont="1" applyFill="1" applyBorder="1" applyAlignment="1">
      <alignment horizontal="center" vertical="center"/>
    </xf>
    <xf numFmtId="2" fontId="12" fillId="2" borderId="1" xfId="0" applyNumberFormat="1" applyFont="1" applyFill="1" applyBorder="1" applyAlignment="1">
      <alignment horizontal="center" vertical="center" wrapText="1"/>
    </xf>
    <xf numFmtId="0" fontId="12" fillId="2" borderId="1" xfId="0" applyFont="1" applyFill="1" applyBorder="1" applyAlignment="1">
      <alignment vertical="center" wrapText="1"/>
    </xf>
    <xf numFmtId="0" fontId="11" fillId="2" borderId="1" xfId="0" applyFont="1" applyFill="1" applyBorder="1" applyAlignment="1">
      <alignment horizontal="center"/>
    </xf>
    <xf numFmtId="0" fontId="12" fillId="2" borderId="1" xfId="0" applyFont="1" applyFill="1" applyBorder="1"/>
    <xf numFmtId="0" fontId="12" fillId="2" borderId="1" xfId="0" applyFont="1" applyFill="1" applyBorder="1" applyAlignment="1">
      <alignment horizontal="center"/>
    </xf>
    <xf numFmtId="0" fontId="12" fillId="2" borderId="1" xfId="0" applyFont="1" applyFill="1" applyBorder="1" applyAlignment="1">
      <alignment horizontal="left" vertical="center"/>
    </xf>
    <xf numFmtId="2" fontId="12" fillId="2" borderId="1" xfId="0" applyNumberFormat="1" applyFont="1" applyFill="1" applyBorder="1" applyAlignment="1">
      <alignment horizontal="center" vertical="center"/>
    </xf>
    <xf numFmtId="0" fontId="2" fillId="0" borderId="0" xfId="0" applyFont="1" applyAlignment="1">
      <alignment horizontal="center" wrapText="1"/>
    </xf>
    <xf numFmtId="0" fontId="2" fillId="0" borderId="0" xfId="0" applyFont="1" applyAlignment="1">
      <alignment horizontal="center"/>
    </xf>
    <xf numFmtId="0" fontId="3" fillId="0" borderId="1" xfId="0" applyFont="1" applyBorder="1" applyAlignment="1">
      <alignment horizontal="left" vertical="center" wrapText="1"/>
    </xf>
    <xf numFmtId="0" fontId="3" fillId="0" borderId="2" xfId="0" applyFont="1" applyBorder="1" applyAlignment="1">
      <alignment horizontal="left" vertical="center"/>
    </xf>
    <xf numFmtId="0" fontId="2" fillId="0" borderId="2"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lignment vertical="center" wrapText="1"/>
    </xf>
    <xf numFmtId="2" fontId="2" fillId="0" borderId="1" xfId="0" applyNumberFormat="1" applyFont="1" applyBorder="1" applyAlignment="1">
      <alignment horizontal="center" vertical="center" wrapText="1"/>
    </xf>
    <xf numFmtId="0" fontId="3" fillId="0" borderId="1" xfId="0" applyFont="1" applyBorder="1" applyAlignment="1">
      <alignment vertical="center"/>
    </xf>
    <xf numFmtId="0" fontId="2" fillId="0" borderId="1" xfId="0" applyFont="1" applyBorder="1" applyAlignment="1">
      <alignment vertical="center"/>
    </xf>
    <xf numFmtId="0" fontId="2" fillId="0" borderId="10" xfId="0" applyFont="1" applyBorder="1"/>
    <xf numFmtId="0" fontId="6" fillId="0" borderId="7" xfId="0" applyFont="1" applyBorder="1" applyAlignment="1" applyProtection="1">
      <alignment horizontal="center" vertical="center"/>
      <protection locked="0"/>
    </xf>
    <xf numFmtId="0" fontId="2" fillId="0" borderId="1" xfId="0" applyFont="1" applyBorder="1" applyAlignment="1">
      <alignment horizontal="right" vertical="center" indent="1"/>
    </xf>
    <xf numFmtId="0" fontId="3" fillId="0" borderId="1" xfId="0" applyFont="1" applyBorder="1" applyAlignment="1">
      <alignment horizontal="right" vertical="center"/>
    </xf>
    <xf numFmtId="0" fontId="6" fillId="2" borderId="0" xfId="0" applyFont="1" applyFill="1"/>
    <xf numFmtId="0" fontId="6" fillId="2" borderId="0" xfId="0" applyFont="1" applyFill="1" applyAlignment="1">
      <alignment horizontal="left"/>
    </xf>
    <xf numFmtId="2" fontId="7" fillId="2" borderId="1" xfId="0" applyNumberFormat="1" applyFont="1" applyFill="1" applyBorder="1" applyAlignment="1">
      <alignment horizontal="center" vertical="center"/>
    </xf>
    <xf numFmtId="0" fontId="7" fillId="2" borderId="0" xfId="0" applyFont="1" applyFill="1" applyAlignment="1">
      <alignment horizontal="center"/>
    </xf>
    <xf numFmtId="0" fontId="7" fillId="2" borderId="7" xfId="0" applyFont="1" applyFill="1" applyBorder="1" applyAlignment="1" applyProtection="1">
      <alignment horizontal="center" vertical="center"/>
      <protection locked="0"/>
    </xf>
    <xf numFmtId="165" fontId="2" fillId="0" borderId="1" xfId="0" applyNumberFormat="1" applyFont="1" applyBorder="1" applyAlignment="1">
      <alignment horizontal="center" vertical="center"/>
    </xf>
    <xf numFmtId="0" fontId="7" fillId="2" borderId="1" xfId="0" applyFont="1" applyFill="1" applyBorder="1" applyAlignment="1">
      <alignment horizontal="center"/>
    </xf>
    <xf numFmtId="0" fontId="2" fillId="0" borderId="0" xfId="0" applyFont="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vertical="center" wrapText="1"/>
    </xf>
    <xf numFmtId="2" fontId="12" fillId="0" borderId="1" xfId="0" applyNumberFormat="1" applyFont="1" applyBorder="1" applyAlignment="1">
      <alignment horizontal="center"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2" fillId="0" borderId="0" xfId="0" applyFont="1" applyAlignment="1">
      <alignment vertical="center" wrapText="1"/>
    </xf>
    <xf numFmtId="0" fontId="15" fillId="0" borderId="1" xfId="0" applyFont="1" applyBorder="1" applyAlignment="1">
      <alignment horizontal="center" vertical="center" wrapText="1"/>
    </xf>
    <xf numFmtId="2" fontId="12" fillId="0" borderId="1" xfId="0" applyNumberFormat="1" applyFont="1" applyBorder="1" applyAlignment="1">
      <alignment horizontal="center" vertical="center"/>
    </xf>
    <xf numFmtId="0" fontId="16" fillId="0" borderId="0" xfId="0" applyFont="1"/>
    <xf numFmtId="0" fontId="16" fillId="0" borderId="0" xfId="0" applyFont="1" applyAlignment="1">
      <alignment horizontal="right"/>
    </xf>
    <xf numFmtId="0" fontId="16" fillId="2" borderId="0" xfId="0" applyFont="1" applyFill="1" applyAlignment="1">
      <alignment horizontal="left" vertical="top"/>
    </xf>
    <xf numFmtId="0" fontId="16" fillId="0" borderId="0" xfId="0" applyFont="1" applyAlignment="1">
      <alignment horizontal="center" vertical="center"/>
    </xf>
    <xf numFmtId="165" fontId="16" fillId="0" borderId="0" xfId="0" applyNumberFormat="1" applyFont="1" applyAlignment="1">
      <alignment horizontal="center" vertical="center"/>
    </xf>
    <xf numFmtId="0" fontId="17" fillId="4" borderId="1" xfId="0" applyFont="1" applyFill="1" applyBorder="1" applyAlignment="1">
      <alignment vertical="center"/>
    </xf>
    <xf numFmtId="0" fontId="17" fillId="4" borderId="1" xfId="0" applyFont="1" applyFill="1" applyBorder="1" applyAlignment="1">
      <alignment horizontal="center" vertical="center" wrapText="1"/>
    </xf>
    <xf numFmtId="0" fontId="17" fillId="4" borderId="1" xfId="0" applyFont="1" applyFill="1" applyBorder="1" applyAlignment="1">
      <alignment horizontal="center" vertical="center"/>
    </xf>
    <xf numFmtId="165" fontId="17" fillId="4"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17" fillId="2" borderId="1" xfId="0" applyFont="1" applyFill="1" applyBorder="1" applyAlignment="1">
      <alignment vertical="center" wrapText="1"/>
    </xf>
    <xf numFmtId="0" fontId="16" fillId="0" borderId="1" xfId="0" applyFont="1" applyBorder="1" applyAlignment="1">
      <alignment vertical="center" wrapText="1"/>
    </xf>
    <xf numFmtId="0" fontId="16" fillId="0" borderId="1" xfId="0" applyFont="1" applyBorder="1" applyAlignment="1">
      <alignment horizontal="center" vertical="center"/>
    </xf>
    <xf numFmtId="0" fontId="16" fillId="2" borderId="1" xfId="0" applyFont="1" applyFill="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vertical="center" wrapText="1"/>
    </xf>
    <xf numFmtId="0" fontId="17" fillId="2" borderId="1" xfId="0" applyFont="1" applyFill="1" applyBorder="1" applyAlignment="1">
      <alignment horizontal="left" vertical="center" wrapText="1"/>
    </xf>
    <xf numFmtId="0" fontId="16" fillId="2" borderId="1" xfId="0" applyFont="1" applyFill="1" applyBorder="1" applyAlignment="1">
      <alignment vertical="center" wrapText="1"/>
    </xf>
    <xf numFmtId="0" fontId="16" fillId="0" borderId="1" xfId="0" applyFont="1" applyBorder="1" applyAlignment="1">
      <alignment vertical="center"/>
    </xf>
    <xf numFmtId="165" fontId="16" fillId="0" borderId="1" xfId="0" applyNumberFormat="1" applyFont="1" applyBorder="1" applyAlignment="1">
      <alignment horizontal="center" vertical="center"/>
    </xf>
    <xf numFmtId="0" fontId="16" fillId="0" borderId="1" xfId="0" applyFont="1" applyBorder="1" applyAlignment="1">
      <alignment horizontal="right"/>
    </xf>
    <xf numFmtId="0" fontId="16" fillId="2" borderId="1" xfId="0" applyFont="1" applyFill="1" applyBorder="1" applyAlignment="1">
      <alignment horizontal="left" vertical="top" wrapText="1"/>
    </xf>
    <xf numFmtId="0" fontId="17" fillId="2" borderId="1" xfId="0" applyFont="1" applyFill="1" applyBorder="1" applyAlignment="1">
      <alignment horizontal="right" vertical="center"/>
    </xf>
    <xf numFmtId="0" fontId="16" fillId="0" borderId="1" xfId="0" applyFont="1" applyBorder="1" applyAlignment="1">
      <alignment horizontal="center"/>
    </xf>
    <xf numFmtId="165" fontId="16" fillId="0" borderId="1" xfId="0" applyNumberFormat="1" applyFont="1" applyBorder="1" applyAlignment="1">
      <alignment horizontal="right"/>
    </xf>
    <xf numFmtId="0" fontId="16" fillId="0" borderId="1" xfId="0" applyFont="1" applyBorder="1" applyAlignment="1">
      <alignment horizontal="left" vertical="top"/>
    </xf>
    <xf numFmtId="165" fontId="17" fillId="4"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 fontId="2" fillId="2" borderId="1" xfId="0" applyNumberFormat="1" applyFont="1" applyFill="1" applyBorder="1" applyAlignment="1">
      <alignment horizontal="center" vertical="center" wrapText="1"/>
    </xf>
    <xf numFmtId="1" fontId="2" fillId="2" borderId="0" xfId="0" applyNumberFormat="1" applyFont="1" applyFill="1" applyAlignment="1">
      <alignment horizontal="center" vertical="center" wrapText="1"/>
    </xf>
    <xf numFmtId="0" fontId="24" fillId="0" borderId="0" xfId="0" applyFont="1" applyAlignment="1">
      <alignment vertical="center" wrapText="1"/>
    </xf>
    <xf numFmtId="0" fontId="25" fillId="0" borderId="0" xfId="0" applyFont="1" applyAlignment="1">
      <alignment vertical="center" wrapText="1"/>
    </xf>
    <xf numFmtId="0" fontId="26" fillId="0" borderId="0" xfId="0" applyFont="1" applyAlignment="1">
      <alignment vertical="center"/>
    </xf>
    <xf numFmtId="0" fontId="24" fillId="0" borderId="0" xfId="0" applyFont="1" applyAlignment="1">
      <alignment vertical="center"/>
    </xf>
    <xf numFmtId="0" fontId="24" fillId="0" borderId="0" xfId="0" applyFont="1" applyAlignment="1">
      <alignment horizontal="center" vertical="center"/>
    </xf>
    <xf numFmtId="0" fontId="24"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horizontal="center" vertical="center"/>
    </xf>
    <xf numFmtId="166" fontId="26" fillId="0" borderId="1" xfId="0" applyNumberFormat="1" applyFont="1" applyBorder="1" applyAlignment="1">
      <alignment horizontal="center" vertical="center"/>
    </xf>
    <xf numFmtId="0" fontId="26" fillId="7" borderId="1" xfId="0" applyFont="1" applyFill="1" applyBorder="1" applyAlignment="1">
      <alignment horizontal="center" vertical="center"/>
    </xf>
    <xf numFmtId="0" fontId="16" fillId="8" borderId="1" xfId="0" applyFont="1" applyFill="1" applyBorder="1" applyAlignment="1">
      <alignment horizontal="center" vertical="center"/>
    </xf>
    <xf numFmtId="0" fontId="2"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28" fillId="2" borderId="1" xfId="0" applyFont="1" applyFill="1" applyBorder="1" applyAlignment="1">
      <alignment vertical="center" wrapText="1"/>
    </xf>
    <xf numFmtId="0" fontId="27" fillId="0" borderId="1" xfId="0" applyFont="1" applyBorder="1" applyAlignment="1">
      <alignment vertical="center" wrapText="1"/>
    </xf>
    <xf numFmtId="0" fontId="28" fillId="8" borderId="1" xfId="0" applyFont="1" applyFill="1" applyBorder="1" applyAlignment="1">
      <alignment vertical="center" wrapText="1"/>
    </xf>
    <xf numFmtId="0" fontId="28" fillId="8" borderId="1" xfId="0" applyFont="1" applyFill="1" applyBorder="1" applyAlignment="1">
      <alignment horizontal="center" vertical="center" wrapText="1"/>
    </xf>
    <xf numFmtId="0" fontId="28" fillId="0" borderId="1" xfId="0" applyFont="1" applyBorder="1" applyAlignment="1">
      <alignment vertical="center" wrapText="1"/>
    </xf>
    <xf numFmtId="0" fontId="27" fillId="2" borderId="1" xfId="0" applyFont="1" applyFill="1" applyBorder="1" applyAlignment="1">
      <alignment vertical="center" wrapText="1"/>
    </xf>
    <xf numFmtId="0" fontId="31" fillId="2" borderId="1" xfId="0" applyFont="1" applyFill="1" applyBorder="1" applyAlignment="1">
      <alignment horizontal="center" vertical="center" wrapText="1"/>
    </xf>
    <xf numFmtId="0" fontId="32" fillId="0" borderId="1" xfId="0" applyFont="1" applyBorder="1" applyAlignment="1">
      <alignment horizontal="center"/>
    </xf>
    <xf numFmtId="2" fontId="33" fillId="0" borderId="1" xfId="0" applyNumberFormat="1" applyFont="1" applyBorder="1" applyAlignment="1">
      <alignment horizontal="center" vertical="center"/>
    </xf>
    <xf numFmtId="2" fontId="32" fillId="0" borderId="1" xfId="0" applyNumberFormat="1" applyFont="1" applyBorder="1" applyAlignment="1">
      <alignment horizontal="center" vertical="center"/>
    </xf>
    <xf numFmtId="0" fontId="31" fillId="2" borderId="0" xfId="0" applyFont="1" applyFill="1"/>
    <xf numFmtId="0" fontId="32" fillId="2" borderId="1" xfId="0" applyFont="1" applyFill="1" applyBorder="1" applyAlignment="1">
      <alignment horizontal="center" vertical="center"/>
    </xf>
    <xf numFmtId="0" fontId="32" fillId="2" borderId="1" xfId="0" applyFont="1" applyFill="1" applyBorder="1" applyAlignment="1">
      <alignment horizontal="center"/>
    </xf>
    <xf numFmtId="2" fontId="32" fillId="2" borderId="1" xfId="0" applyNumberFormat="1" applyFont="1" applyFill="1" applyBorder="1" applyAlignment="1">
      <alignment horizontal="center" vertical="center" wrapText="1"/>
    </xf>
    <xf numFmtId="0" fontId="33" fillId="2" borderId="1" xfId="0" applyFont="1" applyFill="1" applyBorder="1" applyAlignment="1">
      <alignment horizontal="center" vertical="center"/>
    </xf>
    <xf numFmtId="0" fontId="32" fillId="0" borderId="1" xfId="0" applyFont="1" applyBorder="1" applyAlignment="1">
      <alignment horizontal="center" vertical="center" wrapText="1"/>
    </xf>
    <xf numFmtId="0" fontId="33" fillId="0" borderId="1" xfId="0" applyFont="1" applyBorder="1" applyAlignment="1">
      <alignment horizontal="center" vertical="center"/>
    </xf>
    <xf numFmtId="0" fontId="35" fillId="0" borderId="0" xfId="0" applyFont="1" applyAlignment="1">
      <alignment horizontal="center" vertical="center"/>
    </xf>
    <xf numFmtId="0" fontId="31" fillId="2" borderId="0" xfId="0" applyFont="1" applyFill="1" applyAlignment="1">
      <alignment horizontal="center" vertical="center"/>
    </xf>
    <xf numFmtId="0" fontId="36" fillId="0" borderId="0" xfId="0" applyFont="1" applyAlignment="1">
      <alignment vertical="center"/>
    </xf>
    <xf numFmtId="0" fontId="36" fillId="0" borderId="1" xfId="0" applyFont="1" applyBorder="1" applyAlignment="1">
      <alignment horizontal="center" vertical="center" wrapText="1"/>
    </xf>
    <xf numFmtId="0" fontId="26" fillId="0" borderId="0" xfId="0" applyFont="1" applyAlignment="1">
      <alignment horizontal="center" vertical="center"/>
    </xf>
    <xf numFmtId="0" fontId="36" fillId="0" borderId="0" xfId="0" applyFont="1" applyAlignment="1">
      <alignment horizontal="center" vertical="center"/>
    </xf>
    <xf numFmtId="0" fontId="28" fillId="0" borderId="0" xfId="0" applyFont="1"/>
    <xf numFmtId="0" fontId="16" fillId="0" borderId="1" xfId="0" applyFont="1" applyBorder="1"/>
    <xf numFmtId="2" fontId="2" fillId="0" borderId="0" xfId="0" applyNumberFormat="1" applyFont="1"/>
    <xf numFmtId="0" fontId="28" fillId="0" borderId="0" xfId="0" applyFont="1" applyAlignment="1">
      <alignment horizontal="center" vertical="center" wrapText="1"/>
    </xf>
    <xf numFmtId="0" fontId="17" fillId="4" borderId="1" xfId="0" applyFont="1" applyFill="1" applyBorder="1" applyAlignment="1">
      <alignment vertical="center" wrapText="1"/>
    </xf>
    <xf numFmtId="0" fontId="16" fillId="0" borderId="0" xfId="0" applyFont="1" applyAlignment="1">
      <alignment vertical="center" wrapText="1"/>
    </xf>
    <xf numFmtId="165" fontId="27" fillId="4" borderId="1" xfId="0" applyNumberFormat="1" applyFont="1" applyFill="1" applyBorder="1" applyAlignment="1">
      <alignment vertical="center" wrapText="1"/>
    </xf>
    <xf numFmtId="0" fontId="28" fillId="2" borderId="1" xfId="0" applyFont="1" applyFill="1" applyBorder="1" applyAlignment="1">
      <alignment horizontal="center" vertical="center" wrapText="1"/>
    </xf>
    <xf numFmtId="0" fontId="29" fillId="2" borderId="1" xfId="0" applyFont="1" applyFill="1" applyBorder="1" applyAlignment="1">
      <alignment horizontal="left" vertical="top"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16" fillId="9" borderId="1" xfId="0" applyFont="1" applyFill="1" applyBorder="1" applyAlignment="1">
      <alignment horizontal="center" vertical="center"/>
    </xf>
    <xf numFmtId="165" fontId="16" fillId="9" borderId="1" xfId="0" applyNumberFormat="1" applyFont="1" applyFill="1" applyBorder="1" applyAlignment="1">
      <alignment horizontal="center" vertical="center"/>
    </xf>
    <xf numFmtId="0" fontId="16" fillId="0" borderId="0" xfId="0" applyFont="1" applyAlignment="1">
      <alignment wrapText="1"/>
    </xf>
    <xf numFmtId="2" fontId="37" fillId="10" borderId="13" xfId="0" quotePrefix="1" applyNumberFormat="1" applyFont="1" applyFill="1" applyBorder="1" applyAlignment="1" applyProtection="1">
      <alignment horizontal="center" vertical="top" wrapText="1"/>
      <protection hidden="1"/>
    </xf>
    <xf numFmtId="0" fontId="37" fillId="10" borderId="13" xfId="0" applyFont="1" applyFill="1" applyBorder="1" applyAlignment="1" applyProtection="1">
      <alignment horizontal="center" vertical="top" wrapText="1"/>
      <protection hidden="1"/>
    </xf>
    <xf numFmtId="167" fontId="37" fillId="10" borderId="13" xfId="0" applyNumberFormat="1" applyFont="1" applyFill="1" applyBorder="1" applyAlignment="1" applyProtection="1">
      <alignment horizontal="center" vertical="top" wrapText="1"/>
      <protection hidden="1"/>
    </xf>
    <xf numFmtId="0" fontId="37" fillId="10" borderId="13" xfId="0" applyFont="1" applyFill="1" applyBorder="1" applyAlignment="1" applyProtection="1">
      <alignment horizontal="justify" vertical="top" wrapText="1"/>
      <protection hidden="1"/>
    </xf>
    <xf numFmtId="0" fontId="38" fillId="10" borderId="13" xfId="0" applyFont="1" applyFill="1" applyBorder="1" applyAlignment="1" applyProtection="1">
      <alignment horizontal="center" vertical="top" wrapText="1"/>
      <protection hidden="1"/>
    </xf>
    <xf numFmtId="168" fontId="38" fillId="10" borderId="13" xfId="0" applyNumberFormat="1" applyFont="1" applyFill="1" applyBorder="1" applyAlignment="1" applyProtection="1">
      <alignment horizontal="right" vertical="top"/>
      <protection hidden="1"/>
    </xf>
    <xf numFmtId="168" fontId="40" fillId="10" borderId="13" xfId="0" applyNumberFormat="1" applyFont="1" applyFill="1" applyBorder="1" applyAlignment="1" applyProtection="1">
      <alignment vertical="top"/>
      <protection hidden="1"/>
    </xf>
    <xf numFmtId="168" fontId="40" fillId="10" borderId="13" xfId="0" applyNumberFormat="1" applyFont="1" applyFill="1" applyBorder="1" applyAlignment="1" applyProtection="1">
      <alignment horizontal="center" vertical="top"/>
      <protection hidden="1"/>
    </xf>
    <xf numFmtId="0" fontId="0" fillId="2" borderId="0" xfId="0" applyFill="1"/>
    <xf numFmtId="0" fontId="41" fillId="10" borderId="13" xfId="0" applyFont="1" applyFill="1" applyBorder="1" applyAlignment="1" applyProtection="1">
      <alignment vertical="top" wrapText="1"/>
      <protection hidden="1"/>
    </xf>
    <xf numFmtId="0" fontId="42" fillId="10" borderId="13" xfId="0" applyFont="1" applyFill="1" applyBorder="1" applyAlignment="1" applyProtection="1">
      <alignment horizontal="right" vertical="top" wrapText="1"/>
      <protection hidden="1"/>
    </xf>
    <xf numFmtId="0" fontId="42" fillId="10" borderId="13" xfId="0" applyFont="1" applyFill="1" applyBorder="1" applyAlignment="1" applyProtection="1">
      <alignment horizontal="center" vertical="top" wrapText="1"/>
      <protection hidden="1"/>
    </xf>
    <xf numFmtId="0" fontId="42" fillId="10" borderId="13" xfId="0" applyFont="1" applyFill="1" applyBorder="1" applyAlignment="1" applyProtection="1">
      <alignment vertical="top" wrapText="1"/>
      <protection hidden="1"/>
    </xf>
    <xf numFmtId="0" fontId="37" fillId="10" borderId="13" xfId="0" applyFont="1" applyFill="1" applyBorder="1" applyAlignment="1" applyProtection="1">
      <alignment vertical="top" wrapText="1"/>
      <protection hidden="1"/>
    </xf>
    <xf numFmtId="0" fontId="40" fillId="10" borderId="13" xfId="0" applyFont="1" applyFill="1" applyBorder="1" applyAlignment="1" applyProtection="1">
      <alignment horizontal="left" vertical="top" wrapText="1" indent="2"/>
      <protection hidden="1"/>
    </xf>
    <xf numFmtId="0" fontId="40" fillId="10" borderId="13" xfId="0" applyFont="1" applyFill="1" applyBorder="1" applyAlignment="1" applyProtection="1">
      <alignment horizontal="center" vertical="top" wrapText="1"/>
      <protection hidden="1"/>
    </xf>
    <xf numFmtId="168" fontId="40" fillId="10" borderId="13" xfId="0" applyNumberFormat="1" applyFont="1" applyFill="1" applyBorder="1" applyAlignment="1" applyProtection="1">
      <alignment horizontal="right" vertical="top"/>
      <protection hidden="1"/>
    </xf>
    <xf numFmtId="2" fontId="40" fillId="10" borderId="13" xfId="0" applyNumberFormat="1" applyFont="1" applyFill="1" applyBorder="1" applyAlignment="1" applyProtection="1">
      <alignment horizontal="center" vertical="top" wrapText="1"/>
      <protection hidden="1"/>
    </xf>
    <xf numFmtId="0" fontId="1" fillId="2" borderId="0" xfId="0" applyFont="1" applyFill="1"/>
    <xf numFmtId="0" fontId="43" fillId="10" borderId="13" xfId="0" applyFont="1" applyFill="1" applyBorder="1" applyAlignment="1" applyProtection="1">
      <alignment horizontal="left" vertical="top" wrapText="1" indent="2"/>
      <protection hidden="1"/>
    </xf>
    <xf numFmtId="0" fontId="38" fillId="10" borderId="13" xfId="0" applyFont="1" applyFill="1" applyBorder="1" applyAlignment="1" applyProtection="1">
      <alignment horizontal="left" vertical="top" wrapText="1" indent="2"/>
      <protection hidden="1"/>
    </xf>
    <xf numFmtId="0" fontId="44" fillId="10" borderId="13" xfId="0" applyFont="1" applyFill="1" applyBorder="1" applyAlignment="1" applyProtection="1">
      <alignment horizontal="right" vertical="top" wrapText="1"/>
      <protection hidden="1"/>
    </xf>
    <xf numFmtId="0" fontId="45" fillId="10" borderId="13" xfId="0" applyFont="1" applyFill="1" applyBorder="1" applyAlignment="1" applyProtection="1">
      <alignment vertical="center" wrapText="1"/>
      <protection hidden="1"/>
    </xf>
    <xf numFmtId="2" fontId="44" fillId="10" borderId="13" xfId="0" applyNumberFormat="1" applyFont="1" applyFill="1" applyBorder="1" applyAlignment="1" applyProtection="1">
      <alignment horizontal="center" vertical="top"/>
      <protection hidden="1"/>
    </xf>
    <xf numFmtId="168" fontId="38" fillId="10" borderId="13" xfId="0" applyNumberFormat="1" applyFont="1" applyFill="1" applyBorder="1" applyAlignment="1" applyProtection="1">
      <alignment horizontal="center" vertical="top" wrapText="1"/>
      <protection hidden="1"/>
    </xf>
    <xf numFmtId="0" fontId="38" fillId="10" borderId="13" xfId="0" applyFont="1" applyFill="1" applyBorder="1" applyAlignment="1" applyProtection="1">
      <alignment vertical="top" wrapText="1"/>
      <protection hidden="1"/>
    </xf>
    <xf numFmtId="168" fontId="41" fillId="10" borderId="13" xfId="0" applyNumberFormat="1" applyFont="1" applyFill="1" applyBorder="1" applyAlignment="1" applyProtection="1">
      <alignment horizontal="right" vertical="top"/>
      <protection hidden="1"/>
    </xf>
    <xf numFmtId="168" fontId="46" fillId="10" borderId="13" xfId="0" applyNumberFormat="1" applyFont="1" applyFill="1" applyBorder="1" applyAlignment="1" applyProtection="1">
      <alignment horizontal="right" vertical="top"/>
      <protection hidden="1"/>
    </xf>
    <xf numFmtId="168" fontId="39" fillId="10" borderId="13" xfId="0" applyNumberFormat="1" applyFont="1" applyFill="1" applyBorder="1" applyAlignment="1" applyProtection="1">
      <alignment horizontal="center" vertical="top" wrapText="1"/>
      <protection hidden="1"/>
    </xf>
    <xf numFmtId="165" fontId="16" fillId="2" borderId="1" xfId="0" applyNumberFormat="1" applyFont="1" applyFill="1" applyBorder="1" applyAlignment="1">
      <alignment horizontal="center" vertical="center"/>
    </xf>
    <xf numFmtId="43" fontId="16" fillId="2" borderId="1" xfId="0" applyNumberFormat="1" applyFont="1" applyFill="1" applyBorder="1" applyAlignment="1">
      <alignment horizontal="center" vertical="center"/>
    </xf>
    <xf numFmtId="166" fontId="16" fillId="2" borderId="1" xfId="0" applyNumberFormat="1" applyFont="1" applyFill="1" applyBorder="1" applyAlignment="1">
      <alignment horizontal="center" vertical="center"/>
    </xf>
    <xf numFmtId="1" fontId="16" fillId="2" borderId="1" xfId="0" applyNumberFormat="1" applyFont="1" applyFill="1" applyBorder="1" applyAlignment="1">
      <alignment horizontal="center" vertical="center"/>
    </xf>
    <xf numFmtId="2" fontId="16" fillId="0" borderId="1" xfId="0" applyNumberFormat="1" applyFont="1" applyBorder="1" applyAlignment="1">
      <alignment horizontal="center" vertical="center" wrapText="1"/>
    </xf>
    <xf numFmtId="2" fontId="16" fillId="0" borderId="1" xfId="0" applyNumberFormat="1" applyFont="1" applyBorder="1" applyAlignment="1">
      <alignment horizontal="center" vertical="center"/>
    </xf>
    <xf numFmtId="0" fontId="17" fillId="11" borderId="1" xfId="0" applyFont="1" applyFill="1" applyBorder="1" applyAlignment="1">
      <alignment vertical="center"/>
    </xf>
    <xf numFmtId="0" fontId="17" fillId="11" borderId="1" xfId="0" applyFont="1" applyFill="1" applyBorder="1" applyAlignment="1">
      <alignment horizontal="center" vertical="center"/>
    </xf>
    <xf numFmtId="0" fontId="47" fillId="0" borderId="1" xfId="0" applyFont="1" applyBorder="1" applyAlignment="1">
      <alignment horizontal="center"/>
    </xf>
    <xf numFmtId="0" fontId="16" fillId="0" borderId="14" xfId="0" applyFont="1" applyBorder="1" applyAlignment="1">
      <alignment horizontal="center"/>
    </xf>
    <xf numFmtId="0" fontId="2" fillId="0" borderId="0" xfId="0" applyFont="1" applyAlignment="1">
      <alignment horizontal="center" vertical="center" wrapText="1"/>
    </xf>
    <xf numFmtId="0" fontId="2" fillId="2" borderId="1" xfId="0" applyFont="1" applyFill="1" applyBorder="1" applyAlignment="1">
      <alignment horizontal="left" vertical="center"/>
    </xf>
    <xf numFmtId="0" fontId="3" fillId="2" borderId="1" xfId="0" applyFont="1" applyFill="1" applyBorder="1" applyAlignment="1">
      <alignment horizontal="right" vertical="center" inden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2" borderId="1" xfId="0" applyFont="1" applyFill="1" applyBorder="1" applyAlignment="1">
      <alignment horizontal="right" vertical="center"/>
    </xf>
    <xf numFmtId="0" fontId="3" fillId="2" borderId="1" xfId="0" applyFont="1" applyFill="1" applyBorder="1" applyAlignment="1">
      <alignment horizontal="left" vertical="center" wrapText="1"/>
    </xf>
    <xf numFmtId="0" fontId="2" fillId="2" borderId="1" xfId="0" applyFont="1" applyFill="1" applyBorder="1" applyAlignment="1">
      <alignment horizontal="center"/>
    </xf>
    <xf numFmtId="0" fontId="3" fillId="2" borderId="1" xfId="0" applyFont="1" applyFill="1" applyBorder="1" applyAlignment="1">
      <alignment horizontal="left" vertical="center"/>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left" vertical="top" wrapText="1"/>
    </xf>
    <xf numFmtId="0" fontId="2" fillId="2"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xf>
    <xf numFmtId="0" fontId="7" fillId="2" borderId="1" xfId="0" applyFont="1" applyFill="1" applyBorder="1" applyAlignment="1">
      <alignment horizontal="left" vertical="center"/>
    </xf>
    <xf numFmtId="0" fontId="3" fillId="0" borderId="1" xfId="0" applyFont="1" applyBorder="1" applyAlignment="1">
      <alignment horizontal="left" vertical="center" wrapText="1"/>
    </xf>
    <xf numFmtId="0" fontId="2" fillId="0" borderId="1" xfId="0" applyFont="1" applyBorder="1" applyAlignment="1">
      <alignment horizontal="left" vertical="center"/>
    </xf>
    <xf numFmtId="0" fontId="3" fillId="0" borderId="1" xfId="0" applyFont="1" applyBorder="1" applyAlignment="1">
      <alignment horizontal="right" vertical="center" indent="1"/>
    </xf>
    <xf numFmtId="0" fontId="5" fillId="0" borderId="1" xfId="0" applyFont="1" applyBorder="1" applyAlignment="1">
      <alignment horizontal="center" vertical="center"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2" fillId="0" borderId="1" xfId="0" applyFont="1" applyBorder="1" applyAlignment="1">
      <alignment horizontal="center" vertical="center"/>
    </xf>
    <xf numFmtId="0" fontId="4" fillId="0" borderId="0" xfId="0" applyFont="1" applyAlignment="1">
      <alignment horizontal="center" vertical="center"/>
    </xf>
    <xf numFmtId="0" fontId="3" fillId="0" borderId="1" xfId="0" applyFont="1" applyBorder="1" applyAlignment="1">
      <alignment horizontal="center" vertical="center" wrapText="1"/>
    </xf>
    <xf numFmtId="0" fontId="2" fillId="0" borderId="1" xfId="0" applyFont="1" applyBorder="1" applyAlignment="1">
      <alignment horizontal="center"/>
    </xf>
    <xf numFmtId="0" fontId="3" fillId="0" borderId="1" xfId="0" applyFont="1" applyBorder="1" applyAlignment="1">
      <alignment horizontal="left" vertical="center"/>
    </xf>
    <xf numFmtId="0" fontId="31" fillId="2" borderId="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3" fillId="3" borderId="1"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2" borderId="4" xfId="0" applyFont="1" applyFill="1" applyBorder="1" applyAlignment="1">
      <alignment horizontal="left"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 xfId="0" applyFont="1" applyFill="1" applyBorder="1" applyAlignment="1">
      <alignment vertical="center" wrapText="1"/>
    </xf>
    <xf numFmtId="0" fontId="5" fillId="2" borderId="1" xfId="0" applyFont="1" applyFill="1" applyBorder="1" applyAlignment="1">
      <alignment horizontal="center" vertical="top" wrapText="1"/>
    </xf>
    <xf numFmtId="0" fontId="2" fillId="2" borderId="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xf>
    <xf numFmtId="0" fontId="11" fillId="2" borderId="1" xfId="0" applyFont="1" applyFill="1" applyBorder="1" applyAlignment="1">
      <alignment horizontal="left" vertical="top" wrapText="1"/>
    </xf>
    <xf numFmtId="0" fontId="11" fillId="2" borderId="1" xfId="0" applyFont="1" applyFill="1" applyBorder="1" applyAlignment="1">
      <alignment horizontal="right" vertical="center" indent="1"/>
    </xf>
    <xf numFmtId="0" fontId="12" fillId="2" borderId="1" xfId="0" applyFont="1" applyFill="1" applyBorder="1" applyAlignment="1">
      <alignment horizontal="left" vertical="top"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1" fillId="2" borderId="3"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0" fillId="2" borderId="0" xfId="0" applyFont="1" applyFill="1" applyAlignment="1">
      <alignment horizontal="center" vertical="center"/>
    </xf>
    <xf numFmtId="0" fontId="11" fillId="2" borderId="1" xfId="0" applyFont="1" applyFill="1" applyBorder="1" applyAlignment="1">
      <alignment horizontal="left" vertical="center"/>
    </xf>
    <xf numFmtId="0" fontId="3" fillId="2" borderId="0" xfId="0" applyFont="1" applyFill="1" applyAlignment="1">
      <alignment horizontal="left" vertical="center"/>
    </xf>
    <xf numFmtId="0" fontId="2" fillId="2" borderId="0" xfId="0" applyFont="1" applyFill="1" applyAlignment="1">
      <alignment horizontal="left" vertical="center"/>
    </xf>
    <xf numFmtId="0" fontId="3" fillId="2" borderId="0" xfId="0" applyFont="1" applyFill="1" applyAlignment="1">
      <alignment horizontal="right" vertical="center" indent="1"/>
    </xf>
    <xf numFmtId="0" fontId="3" fillId="2" borderId="1" xfId="0" applyFont="1" applyFill="1" applyBorder="1" applyAlignment="1">
      <alignment horizontal="center" vertical="center"/>
    </xf>
    <xf numFmtId="0" fontId="2" fillId="2" borderId="1" xfId="0" applyFont="1" applyFill="1" applyBorder="1" applyAlignment="1">
      <alignment horizontal="right" vertical="center"/>
    </xf>
    <xf numFmtId="0" fontId="3" fillId="2" borderId="3"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3" xfId="0" applyFont="1" applyFill="1" applyBorder="1" applyAlignment="1">
      <alignment horizontal="right" vertical="center"/>
    </xf>
    <xf numFmtId="0" fontId="3" fillId="2" borderId="5" xfId="0" applyFont="1" applyFill="1" applyBorder="1" applyAlignment="1">
      <alignment horizontal="right" vertical="center"/>
    </xf>
    <xf numFmtId="0" fontId="3" fillId="2" borderId="4" xfId="0" applyFont="1" applyFill="1" applyBorder="1" applyAlignment="1">
      <alignment horizontal="right" vertical="center"/>
    </xf>
    <xf numFmtId="0" fontId="6" fillId="0" borderId="0" xfId="0" applyFont="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0" fontId="3" fillId="2" borderId="3" xfId="0" applyFont="1" applyFill="1" applyBorder="1" applyAlignment="1">
      <alignment horizontal="right" vertical="center" indent="1"/>
    </xf>
    <xf numFmtId="0" fontId="3" fillId="2" borderId="5" xfId="0" applyFont="1" applyFill="1" applyBorder="1" applyAlignment="1">
      <alignment horizontal="right" vertical="center" indent="1"/>
    </xf>
    <xf numFmtId="0" fontId="3" fillId="2" borderId="4" xfId="0" applyFont="1" applyFill="1" applyBorder="1" applyAlignment="1">
      <alignment horizontal="right" vertical="center" indent="1"/>
    </xf>
    <xf numFmtId="0" fontId="2" fillId="2" borderId="3" xfId="0" applyFont="1" applyFill="1" applyBorder="1" applyAlignment="1">
      <alignment horizontal="left" vertical="center"/>
    </xf>
    <xf numFmtId="0" fontId="2" fillId="2" borderId="5" xfId="0" applyFont="1" applyFill="1" applyBorder="1" applyAlignment="1">
      <alignment horizontal="left" vertical="center"/>
    </xf>
    <xf numFmtId="0" fontId="2" fillId="2" borderId="4" xfId="0" applyFont="1" applyFill="1" applyBorder="1" applyAlignment="1">
      <alignment horizontal="left" vertical="center"/>
    </xf>
    <xf numFmtId="0" fontId="3" fillId="2" borderId="3"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1" xfId="0" applyFont="1" applyFill="1" applyBorder="1" applyAlignment="1">
      <alignment horizontal="left"/>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34" fillId="2" borderId="1" xfId="0" applyFont="1" applyFill="1" applyBorder="1" applyAlignment="1">
      <alignment horizontal="left" vertical="center" wrapText="1"/>
    </xf>
    <xf numFmtId="0" fontId="9" fillId="2" borderId="0" xfId="0" applyFont="1" applyFill="1" applyAlignment="1">
      <alignment horizontal="center" vertical="center"/>
    </xf>
    <xf numFmtId="0" fontId="2" fillId="0" borderId="0" xfId="0" applyFont="1" applyAlignment="1">
      <alignment horizontal="center" vertical="center"/>
    </xf>
    <xf numFmtId="0" fontId="2" fillId="2" borderId="1" xfId="0" applyFont="1" applyFill="1" applyBorder="1" applyAlignment="1">
      <alignment horizontal="left"/>
    </xf>
    <xf numFmtId="0" fontId="3" fillId="2" borderId="3" xfId="0" applyFont="1" applyFill="1" applyBorder="1" applyAlignment="1">
      <alignment horizontal="left" vertical="top"/>
    </xf>
    <xf numFmtId="0" fontId="2" fillId="2" borderId="4" xfId="0" applyFont="1" applyFill="1" applyBorder="1" applyAlignment="1">
      <alignment horizontal="left" vertical="top"/>
    </xf>
    <xf numFmtId="0" fontId="3" fillId="2" borderId="3" xfId="0" applyFont="1" applyFill="1" applyBorder="1" applyAlignment="1">
      <alignment vertical="center"/>
    </xf>
    <xf numFmtId="0" fontId="3" fillId="2" borderId="5" xfId="0" applyFont="1" applyFill="1" applyBorder="1" applyAlignment="1">
      <alignment vertical="center"/>
    </xf>
    <xf numFmtId="0" fontId="3" fillId="2" borderId="4" xfId="0" applyFont="1" applyFill="1" applyBorder="1" applyAlignment="1">
      <alignment vertical="center"/>
    </xf>
    <xf numFmtId="2" fontId="2" fillId="2" borderId="3" xfId="0" applyNumberFormat="1" applyFont="1" applyFill="1" applyBorder="1" applyAlignment="1">
      <alignment horizontal="center"/>
    </xf>
    <xf numFmtId="2" fontId="2" fillId="2" borderId="4" xfId="0" applyNumberFormat="1" applyFont="1" applyFill="1" applyBorder="1" applyAlignment="1">
      <alignment horizontal="center"/>
    </xf>
    <xf numFmtId="0" fontId="34" fillId="2" borderId="1" xfId="0" applyFont="1" applyFill="1" applyBorder="1" applyAlignment="1">
      <alignment horizontal="left" vertical="center"/>
    </xf>
    <xf numFmtId="0" fontId="3" fillId="2" borderId="3" xfId="0" applyFont="1" applyFill="1" applyBorder="1" applyAlignment="1">
      <alignment horizontal="left"/>
    </xf>
    <xf numFmtId="0" fontId="3" fillId="2" borderId="4" xfId="0" applyFont="1" applyFill="1" applyBorder="1" applyAlignment="1">
      <alignment horizontal="left"/>
    </xf>
    <xf numFmtId="0" fontId="7" fillId="0" borderId="1" xfId="0" applyFont="1" applyBorder="1" applyAlignment="1">
      <alignment horizontal="right" vertical="center" indent="1"/>
    </xf>
    <xf numFmtId="0" fontId="6" fillId="0" borderId="1" xfId="0" applyFont="1" applyBorder="1" applyAlignment="1">
      <alignment horizontal="left" vertical="center"/>
    </xf>
    <xf numFmtId="0" fontId="6" fillId="0" borderId="1" xfId="0" applyFont="1" applyBorder="1" applyAlignment="1">
      <alignment horizontal="center"/>
    </xf>
    <xf numFmtId="0" fontId="7" fillId="0" borderId="1" xfId="0" applyFont="1" applyBorder="1" applyAlignment="1">
      <alignment horizontal="left" vertical="center" wrapText="1"/>
    </xf>
    <xf numFmtId="0" fontId="7" fillId="0" borderId="1" xfId="0" applyFont="1" applyBorder="1" applyAlignment="1">
      <alignment horizontal="right" vertical="center"/>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left" vertical="top" wrapText="1"/>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3" xfId="0" applyFont="1" applyBorder="1" applyAlignment="1">
      <alignment horizontal="left"/>
    </xf>
    <xf numFmtId="0" fontId="7" fillId="0" borderId="4" xfId="0" applyFont="1" applyBorder="1" applyAlignment="1">
      <alignment horizontal="left"/>
    </xf>
    <xf numFmtId="0" fontId="7" fillId="0" borderId="1" xfId="0" applyFont="1" applyBorder="1" applyAlignment="1">
      <alignment horizontal="left"/>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3" xfId="0" applyFont="1" applyBorder="1" applyAlignment="1">
      <alignment horizontal="right" vertical="center" indent="1"/>
    </xf>
    <xf numFmtId="0" fontId="7" fillId="0" borderId="5" xfId="0" applyFont="1" applyBorder="1" applyAlignment="1">
      <alignment horizontal="right" vertical="center" indent="1"/>
    </xf>
    <xf numFmtId="0" fontId="7" fillId="0" borderId="4" xfId="0" applyFont="1" applyBorder="1" applyAlignment="1">
      <alignment horizontal="right" vertical="center" indent="1"/>
    </xf>
    <xf numFmtId="0" fontId="7" fillId="0" borderId="5" xfId="0" applyFont="1" applyBorder="1" applyAlignment="1">
      <alignment horizontal="left" vertical="center"/>
    </xf>
    <xf numFmtId="0" fontId="6" fillId="0" borderId="3" xfId="0" applyFont="1" applyBorder="1" applyAlignment="1">
      <alignment horizontal="left" vertical="top" wrapText="1"/>
    </xf>
    <xf numFmtId="0" fontId="6" fillId="0" borderId="5" xfId="0" applyFont="1" applyBorder="1" applyAlignment="1">
      <alignment horizontal="left" vertical="top" wrapText="1"/>
    </xf>
    <xf numFmtId="0" fontId="6" fillId="0" borderId="4" xfId="0" applyFont="1" applyBorder="1" applyAlignment="1">
      <alignment horizontal="left" vertical="top" wrapText="1"/>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6" fillId="0" borderId="4" xfId="0" applyFont="1" applyBorder="1" applyAlignment="1">
      <alignment horizontal="left" vertical="center" wrapText="1"/>
    </xf>
    <xf numFmtId="0" fontId="7" fillId="0" borderId="3" xfId="0" applyFont="1" applyBorder="1" applyAlignment="1">
      <alignment horizontal="left" vertical="top" wrapText="1"/>
    </xf>
    <xf numFmtId="0" fontId="7" fillId="0" borderId="5" xfId="0" applyFont="1" applyBorder="1" applyAlignment="1">
      <alignment horizontal="left" vertical="top" wrapText="1"/>
    </xf>
    <xf numFmtId="0" fontId="7" fillId="0" borderId="4" xfId="0" applyFont="1" applyBorder="1" applyAlignment="1">
      <alignment horizontal="left" vertical="top"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wrapText="1"/>
    </xf>
    <xf numFmtId="0" fontId="24" fillId="5" borderId="1" xfId="0" applyFont="1" applyFill="1" applyBorder="1" applyAlignment="1">
      <alignment horizontal="center" vertical="center" wrapText="1"/>
    </xf>
    <xf numFmtId="0" fontId="24" fillId="6" borderId="1" xfId="0" applyFont="1" applyFill="1" applyBorder="1" applyAlignment="1">
      <alignment horizontal="center" vertical="center"/>
    </xf>
    <xf numFmtId="0" fontId="24" fillId="0" borderId="1" xfId="0" applyFont="1" applyBorder="1" applyAlignment="1">
      <alignment horizontal="center" vertical="center"/>
    </xf>
    <xf numFmtId="0" fontId="48" fillId="0" borderId="0" xfId="0" applyFont="1" applyAlignment="1">
      <alignment horizontal="center" vertical="center"/>
    </xf>
    <xf numFmtId="0" fontId="48" fillId="0" borderId="0" xfId="0" applyFont="1" applyAlignment="1">
      <alignment horizontal="left" vertical="center"/>
    </xf>
    <xf numFmtId="0" fontId="49" fillId="0" borderId="0" xfId="0" applyFont="1"/>
    <xf numFmtId="169" fontId="49" fillId="0" borderId="0" xfId="0" applyNumberFormat="1" applyFont="1"/>
    <xf numFmtId="0" fontId="48" fillId="0" borderId="0" xfId="0" applyFont="1" applyAlignment="1">
      <alignment horizontal="left" vertical="center" wrapText="1"/>
    </xf>
    <xf numFmtId="0" fontId="48" fillId="0" borderId="0" xfId="0" applyFont="1" applyAlignment="1">
      <alignment horizontal="center" vertical="center"/>
    </xf>
    <xf numFmtId="0" fontId="48" fillId="0" borderId="0" xfId="0" applyFont="1" applyAlignment="1">
      <alignment horizontal="center" vertical="center" wrapText="1"/>
    </xf>
    <xf numFmtId="0" fontId="50" fillId="0" borderId="0" xfId="0" applyFont="1" applyAlignment="1">
      <alignment horizontal="left" vertical="center"/>
    </xf>
    <xf numFmtId="0" fontId="50"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nithe/Downloads/Mahesh.xlsx" TargetMode="External"/><Relationship Id="rId1" Type="http://schemas.openxmlformats.org/officeDocument/2006/relationships/externalLinkPath" Target="/Users/nithe/Downloads/Mahes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mmary "/>
      <sheetName val="BOQ"/>
      <sheetName val="173+280 VUP LHS"/>
      <sheetName val="201+619  LHS MJB"/>
      <sheetName val="201+619 RHS MJB"/>
      <sheetName val="178+130 VUP LHS"/>
      <sheetName val="193+150 LHS VUP"/>
      <sheetName val="200+250  LHS VUP"/>
      <sheetName val="202+ 230VUP LHS"/>
      <sheetName val="202+230 VUP RHS "/>
      <sheetName val="197+125 VUP LHS "/>
      <sheetName val="197+125 VUP RHS"/>
      <sheetName val="210+100 VUP LHS "/>
      <sheetName val="210+100 VUP RHS"/>
      <sheetName val="Sheet2"/>
      <sheetName val="Sheet1"/>
    </sheetNames>
    <sheetDataSet>
      <sheetData sheetId="0"/>
      <sheetData sheetId="1"/>
      <sheetData sheetId="2"/>
      <sheetData sheetId="3"/>
      <sheetData sheetId="4"/>
      <sheetData sheetId="5"/>
      <sheetData sheetId="6"/>
      <sheetData sheetId="7"/>
      <sheetData sheetId="8"/>
      <sheetData sheetId="9"/>
      <sheetData sheetId="10">
        <row r="5">
          <cell r="C5" t="str">
            <v>197+125  VUP LHS</v>
          </cell>
        </row>
      </sheetData>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B2:R63"/>
  <sheetViews>
    <sheetView tabSelected="1" view="pageBreakPreview" zoomScale="53" zoomScaleNormal="40" zoomScaleSheetLayoutView="53" workbookViewId="0">
      <pane ySplit="4" topLeftCell="A10" activePane="bottomLeft" state="frozen"/>
      <selection activeCell="B1" sqref="B1"/>
      <selection pane="bottomLeft" activeCell="A10" sqref="A10"/>
    </sheetView>
  </sheetViews>
  <sheetFormatPr defaultColWidth="8.6640625" defaultRowHeight="25.75"/>
  <cols>
    <col min="1" max="1" width="8.6640625" style="196"/>
    <col min="2" max="2" width="12.33203125" style="196" customWidth="1"/>
    <col min="3" max="3" width="175.77734375" style="198" customWidth="1"/>
    <col min="4" max="4" width="40.88671875" style="199" customWidth="1"/>
    <col min="5" max="5" width="15.77734375" style="199" customWidth="1"/>
    <col min="6" max="6" width="28.109375" style="196" customWidth="1"/>
    <col min="7" max="7" width="1.21875" style="200" hidden="1" customWidth="1"/>
    <col min="8" max="8" width="24.109375" style="200" customWidth="1"/>
    <col min="9" max="9" width="29.77734375" style="196" customWidth="1"/>
    <col min="10" max="10" width="52.5546875" style="268" customWidth="1"/>
    <col min="11" max="11" width="28.44140625" style="196" customWidth="1"/>
    <col min="12" max="17" width="8.6640625" style="196"/>
    <col min="18" max="18" width="29.88671875" style="196" customWidth="1"/>
    <col min="19" max="16384" width="8.6640625" style="196"/>
  </cols>
  <sheetData>
    <row r="2" spans="2:18" ht="36.65">
      <c r="B2" s="314" t="s">
        <v>828</v>
      </c>
      <c r="C2" s="314"/>
      <c r="D2" s="314"/>
      <c r="E2" s="314"/>
      <c r="F2" s="314"/>
      <c r="G2" s="315"/>
      <c r="H2" s="314"/>
      <c r="I2" s="314"/>
      <c r="J2" s="314"/>
    </row>
    <row r="3" spans="2:18">
      <c r="B3" s="201" t="s">
        <v>0</v>
      </c>
      <c r="C3" s="201"/>
      <c r="D3" s="201"/>
      <c r="E3" s="201"/>
      <c r="F3" s="312"/>
      <c r="G3" s="201"/>
      <c r="H3" s="201"/>
      <c r="I3" s="201"/>
      <c r="J3" s="267"/>
    </row>
    <row r="4" spans="2:18">
      <c r="B4" s="202" t="s">
        <v>1</v>
      </c>
      <c r="C4" s="202" t="s">
        <v>2</v>
      </c>
      <c r="D4" s="202" t="s">
        <v>3</v>
      </c>
      <c r="E4" s="203" t="s">
        <v>4</v>
      </c>
      <c r="F4" s="313" t="s">
        <v>5</v>
      </c>
      <c r="G4" s="204"/>
      <c r="H4" s="203" t="s">
        <v>6</v>
      </c>
      <c r="I4" s="222" t="s">
        <v>829</v>
      </c>
      <c r="J4" s="269" t="s">
        <v>767</v>
      </c>
    </row>
    <row r="5" spans="2:18" ht="334.3" hidden="1">
      <c r="B5" s="205">
        <v>1</v>
      </c>
      <c r="C5" s="206" t="s">
        <v>7</v>
      </c>
      <c r="D5" s="210" t="s">
        <v>8</v>
      </c>
      <c r="E5" s="208" t="s">
        <v>9</v>
      </c>
      <c r="F5" s="310">
        <f>BOQ!D3</f>
        <v>0</v>
      </c>
      <c r="G5" s="208"/>
      <c r="H5" s="209">
        <v>595</v>
      </c>
      <c r="I5" s="306">
        <f t="shared" ref="I5:I20" si="0">F5*H5</f>
        <v>0</v>
      </c>
      <c r="J5" s="244" t="s">
        <v>766</v>
      </c>
    </row>
    <row r="6" spans="2:18" ht="360" hidden="1">
      <c r="B6" s="205">
        <v>2</v>
      </c>
      <c r="C6" s="206" t="s">
        <v>10</v>
      </c>
      <c r="D6" s="210" t="s">
        <v>11</v>
      </c>
      <c r="E6" s="205" t="s">
        <v>12</v>
      </c>
      <c r="F6" s="310">
        <f>BOQ!D4</f>
        <v>0</v>
      </c>
      <c r="G6" s="209"/>
      <c r="H6" s="209"/>
      <c r="I6" s="215">
        <f t="shared" si="0"/>
        <v>0</v>
      </c>
      <c r="J6" s="264"/>
    </row>
    <row r="7" spans="2:18" ht="409.5" hidden="1">
      <c r="B7" s="205">
        <v>3</v>
      </c>
      <c r="C7" s="206" t="s">
        <v>13</v>
      </c>
      <c r="D7" s="210" t="s">
        <v>14</v>
      </c>
      <c r="E7" s="205" t="s">
        <v>15</v>
      </c>
      <c r="F7" s="310">
        <f>BOQ!D5</f>
        <v>0</v>
      </c>
      <c r="G7" s="209"/>
      <c r="H7" s="209"/>
      <c r="I7" s="215">
        <f t="shared" si="0"/>
        <v>0</v>
      </c>
      <c r="J7" s="264"/>
    </row>
    <row r="8" spans="2:18" ht="385.75" hidden="1">
      <c r="B8" s="210">
        <v>4</v>
      </c>
      <c r="C8" s="245" t="s">
        <v>771</v>
      </c>
      <c r="D8" s="210" t="s">
        <v>16</v>
      </c>
      <c r="E8" s="210" t="s">
        <v>17</v>
      </c>
      <c r="F8" s="310">
        <f>BOQ!D6</f>
        <v>0</v>
      </c>
      <c r="G8" s="208"/>
      <c r="H8" s="208"/>
      <c r="I8" s="215">
        <f t="shared" si="0"/>
        <v>0</v>
      </c>
      <c r="J8" s="264"/>
    </row>
    <row r="9" spans="2:18" ht="331.1" hidden="1" customHeight="1">
      <c r="B9" s="205">
        <v>5</v>
      </c>
      <c r="C9" s="242" t="s">
        <v>18</v>
      </c>
      <c r="D9" s="243" t="s">
        <v>19</v>
      </c>
      <c r="E9" s="205" t="s">
        <v>12</v>
      </c>
      <c r="F9" s="310">
        <f>BOQ!D7</f>
        <v>0</v>
      </c>
      <c r="G9" s="209"/>
      <c r="H9" s="209"/>
      <c r="I9" s="215">
        <f t="shared" si="0"/>
        <v>0</v>
      </c>
      <c r="J9" s="264"/>
    </row>
    <row r="10" spans="2:18" ht="385.75">
      <c r="B10" s="205">
        <v>6</v>
      </c>
      <c r="C10" s="206" t="s">
        <v>832</v>
      </c>
      <c r="D10" s="270" t="s">
        <v>20</v>
      </c>
      <c r="E10" s="209" t="s">
        <v>21</v>
      </c>
      <c r="F10" s="310">
        <f>BOQ!D8</f>
        <v>131</v>
      </c>
      <c r="G10" s="208"/>
      <c r="H10" s="209"/>
      <c r="I10" s="306">
        <f t="shared" si="0"/>
        <v>0</v>
      </c>
      <c r="J10" s="207"/>
    </row>
    <row r="11" spans="2:18" ht="385.75" hidden="1">
      <c r="B11" s="205">
        <v>7</v>
      </c>
      <c r="C11" s="206" t="s">
        <v>768</v>
      </c>
      <c r="D11" s="213" t="s">
        <v>22</v>
      </c>
      <c r="E11" s="209" t="s">
        <v>23</v>
      </c>
      <c r="F11" s="310">
        <v>0</v>
      </c>
      <c r="G11" s="208"/>
      <c r="H11" s="307">
        <f>'Extra reinforcement with zinc'!J33</f>
        <v>78427</v>
      </c>
      <c r="I11" s="306">
        <f t="shared" si="0"/>
        <v>0</v>
      </c>
      <c r="J11" s="210" t="s">
        <v>827</v>
      </c>
      <c r="K11" s="266"/>
      <c r="R11" s="276"/>
    </row>
    <row r="12" spans="2:18" ht="409.5" hidden="1">
      <c r="B12" s="205">
        <v>8</v>
      </c>
      <c r="C12" s="245" t="s">
        <v>769</v>
      </c>
      <c r="D12" s="207" t="s">
        <v>24</v>
      </c>
      <c r="E12" s="208" t="s">
        <v>25</v>
      </c>
      <c r="F12" s="310">
        <f>BOQ!D10</f>
        <v>0</v>
      </c>
      <c r="G12" s="208"/>
      <c r="H12" s="208"/>
      <c r="I12" s="215">
        <f t="shared" si="0"/>
        <v>0</v>
      </c>
      <c r="J12" s="264"/>
    </row>
    <row r="13" spans="2:18" ht="409.6" hidden="1" customHeight="1">
      <c r="B13" s="205">
        <v>9</v>
      </c>
      <c r="C13" s="245" t="s">
        <v>770</v>
      </c>
      <c r="D13" s="210" t="s">
        <v>26</v>
      </c>
      <c r="E13" s="208" t="s">
        <v>27</v>
      </c>
      <c r="F13" s="310">
        <f>BOQ!D11</f>
        <v>0</v>
      </c>
      <c r="G13" s="209"/>
      <c r="H13" s="209"/>
      <c r="I13" s="215">
        <f t="shared" si="0"/>
        <v>0</v>
      </c>
      <c r="J13" s="264"/>
    </row>
    <row r="14" spans="2:18" ht="409.5" hidden="1">
      <c r="B14" s="210">
        <v>10</v>
      </c>
      <c r="C14" s="211" t="s">
        <v>28</v>
      </c>
      <c r="D14" s="241" t="s">
        <v>29</v>
      </c>
      <c r="E14" s="208" t="s">
        <v>27</v>
      </c>
      <c r="F14" s="310">
        <f>BOQ!D12</f>
        <v>0</v>
      </c>
      <c r="G14" s="208"/>
      <c r="H14" s="208"/>
      <c r="I14" s="215">
        <f t="shared" si="0"/>
        <v>0</v>
      </c>
      <c r="J14" s="264"/>
    </row>
    <row r="15" spans="2:18" ht="409.5" hidden="1">
      <c r="B15" s="205">
        <v>11</v>
      </c>
      <c r="C15" s="206" t="s">
        <v>30</v>
      </c>
      <c r="D15" s="241" t="s">
        <v>31</v>
      </c>
      <c r="E15" s="208" t="s">
        <v>27</v>
      </c>
      <c r="F15" s="310">
        <f>BOQ!D13</f>
        <v>0</v>
      </c>
      <c r="G15" s="208"/>
      <c r="H15" s="208"/>
      <c r="I15" s="215">
        <f t="shared" si="0"/>
        <v>0</v>
      </c>
      <c r="J15" s="264"/>
    </row>
    <row r="16" spans="2:18" ht="282.89999999999998" hidden="1">
      <c r="B16" s="205">
        <v>12</v>
      </c>
      <c r="C16" s="206" t="s">
        <v>32</v>
      </c>
      <c r="D16" s="207" t="s">
        <v>33</v>
      </c>
      <c r="E16" s="208" t="s">
        <v>27</v>
      </c>
      <c r="F16" s="310">
        <f>BOQ!D14</f>
        <v>0</v>
      </c>
      <c r="G16" s="208"/>
      <c r="H16" s="208"/>
      <c r="I16" s="215">
        <f t="shared" si="0"/>
        <v>0</v>
      </c>
      <c r="J16" s="264"/>
    </row>
    <row r="17" spans="2:11" ht="409.5" hidden="1">
      <c r="B17" s="205">
        <v>13</v>
      </c>
      <c r="C17" s="206" t="s">
        <v>34</v>
      </c>
      <c r="D17" s="207" t="s">
        <v>35</v>
      </c>
      <c r="E17" s="209" t="s">
        <v>27</v>
      </c>
      <c r="F17" s="310">
        <f>BOQ!D15</f>
        <v>0</v>
      </c>
      <c r="G17" s="208"/>
      <c r="H17" s="208"/>
      <c r="I17" s="215">
        <f t="shared" si="0"/>
        <v>0</v>
      </c>
      <c r="J17" s="264"/>
    </row>
    <row r="18" spans="2:11" ht="308.60000000000002" hidden="1">
      <c r="B18" s="205">
        <v>14</v>
      </c>
      <c r="C18" s="206" t="s">
        <v>36</v>
      </c>
      <c r="D18" s="207" t="s">
        <v>37</v>
      </c>
      <c r="E18" s="209" t="s">
        <v>27</v>
      </c>
      <c r="F18" s="310">
        <f>BOQ!D16</f>
        <v>0</v>
      </c>
      <c r="G18" s="208"/>
      <c r="H18" s="208"/>
      <c r="I18" s="215">
        <f t="shared" si="0"/>
        <v>0</v>
      </c>
      <c r="J18" s="264"/>
    </row>
    <row r="19" spans="2:11" ht="32.799999999999997" hidden="1">
      <c r="B19" s="205">
        <v>15</v>
      </c>
      <c r="C19" s="206" t="s">
        <v>38</v>
      </c>
      <c r="D19" s="207" t="s">
        <v>39</v>
      </c>
      <c r="E19" s="205" t="s">
        <v>12</v>
      </c>
      <c r="F19" s="310">
        <f>BOQ!D17</f>
        <v>0</v>
      </c>
      <c r="G19" s="209"/>
      <c r="H19" s="209"/>
      <c r="I19" s="215">
        <f t="shared" si="0"/>
        <v>0</v>
      </c>
      <c r="J19" s="264"/>
    </row>
    <row r="20" spans="2:11" ht="360">
      <c r="B20" s="205">
        <v>16</v>
      </c>
      <c r="C20" s="206" t="s">
        <v>833</v>
      </c>
      <c r="D20" s="213" t="s">
        <v>40</v>
      </c>
      <c r="E20" s="205" t="s">
        <v>25</v>
      </c>
      <c r="F20" s="310">
        <f>BOQ!D18+'Pitching '!I24</f>
        <v>251.5</v>
      </c>
      <c r="G20" s="209"/>
      <c r="H20" s="308"/>
      <c r="I20" s="306">
        <f t="shared" si="0"/>
        <v>0</v>
      </c>
      <c r="J20" s="244"/>
      <c r="K20" s="263"/>
    </row>
    <row r="21" spans="2:11">
      <c r="B21" s="205">
        <v>17</v>
      </c>
      <c r="C21" s="212" t="s">
        <v>41</v>
      </c>
      <c r="D21" s="213"/>
      <c r="E21" s="205"/>
      <c r="F21" s="310"/>
      <c r="G21" s="209"/>
      <c r="H21" s="209"/>
      <c r="I21" s="306"/>
      <c r="J21" s="207"/>
    </row>
    <row r="22" spans="2:11" ht="128.6" hidden="1">
      <c r="B22" s="205">
        <v>18</v>
      </c>
      <c r="C22" s="245" t="s">
        <v>42</v>
      </c>
      <c r="D22" s="245" t="s">
        <v>43</v>
      </c>
      <c r="E22" s="205"/>
      <c r="F22" s="310">
        <v>0</v>
      </c>
      <c r="G22" s="209"/>
      <c r="H22" s="274"/>
      <c r="I22" s="275">
        <f t="shared" ref="I22:I54" si="1">F22*H22</f>
        <v>0</v>
      </c>
      <c r="J22" s="207"/>
    </row>
    <row r="23" spans="2:11" ht="409.5" hidden="1">
      <c r="B23" s="205">
        <v>19</v>
      </c>
      <c r="C23" s="206" t="s">
        <v>44</v>
      </c>
      <c r="D23" s="207" t="s">
        <v>45</v>
      </c>
      <c r="E23" s="205" t="s">
        <v>12</v>
      </c>
      <c r="F23" s="310">
        <f>BOQ!D21</f>
        <v>0</v>
      </c>
      <c r="G23" s="209"/>
      <c r="H23" s="209"/>
      <c r="I23" s="215">
        <f t="shared" si="1"/>
        <v>0</v>
      </c>
      <c r="J23" s="264"/>
    </row>
    <row r="24" spans="2:11" ht="409.5" hidden="1">
      <c r="B24" s="205">
        <v>20</v>
      </c>
      <c r="C24" s="271" t="s">
        <v>46</v>
      </c>
      <c r="D24" s="272" t="s">
        <v>47</v>
      </c>
      <c r="E24" s="205" t="s">
        <v>12</v>
      </c>
      <c r="F24" s="310">
        <f>BOQ!D22</f>
        <v>0</v>
      </c>
      <c r="G24" s="209"/>
      <c r="H24" s="209">
        <v>27000</v>
      </c>
      <c r="I24" s="306">
        <f t="shared" si="1"/>
        <v>0</v>
      </c>
      <c r="J24" s="244" t="s">
        <v>772</v>
      </c>
    </row>
    <row r="25" spans="2:11" ht="128.6">
      <c r="B25" s="205">
        <v>21</v>
      </c>
      <c r="C25" s="206" t="s">
        <v>834</v>
      </c>
      <c r="D25" s="213" t="s">
        <v>48</v>
      </c>
      <c r="E25" s="205" t="s">
        <v>12</v>
      </c>
      <c r="F25" s="310">
        <f>BOQ!D23</f>
        <v>239</v>
      </c>
      <c r="G25" s="209"/>
      <c r="H25" s="209"/>
      <c r="I25" s="306">
        <f t="shared" si="1"/>
        <v>0</v>
      </c>
      <c r="J25" s="244"/>
    </row>
    <row r="26" spans="2:11" ht="385.75" hidden="1">
      <c r="B26" s="205">
        <v>22</v>
      </c>
      <c r="C26" s="206" t="s">
        <v>49</v>
      </c>
      <c r="D26" s="207" t="s">
        <v>50</v>
      </c>
      <c r="E26" s="210" t="s">
        <v>12</v>
      </c>
      <c r="F26" s="310">
        <f>BOQ!D24</f>
        <v>0</v>
      </c>
      <c r="G26" s="209"/>
      <c r="H26" s="209">
        <v>0</v>
      </c>
      <c r="I26" s="215">
        <f t="shared" si="1"/>
        <v>0</v>
      </c>
      <c r="J26" s="264"/>
    </row>
    <row r="27" spans="2:11" ht="51.45" hidden="1">
      <c r="B27" s="208">
        <v>23</v>
      </c>
      <c r="C27" s="206" t="s">
        <v>51</v>
      </c>
      <c r="D27" s="207" t="s">
        <v>52</v>
      </c>
      <c r="E27" s="208" t="s">
        <v>27</v>
      </c>
      <c r="F27" s="310">
        <f>BOQ!D25</f>
        <v>0</v>
      </c>
      <c r="G27" s="208"/>
      <c r="H27" s="208"/>
      <c r="I27" s="215">
        <f t="shared" si="1"/>
        <v>0</v>
      </c>
      <c r="J27" s="264"/>
    </row>
    <row r="28" spans="2:11" ht="102.9" hidden="1">
      <c r="B28" s="210">
        <v>24</v>
      </c>
      <c r="C28" s="206" t="s">
        <v>53</v>
      </c>
      <c r="D28" s="213" t="s">
        <v>54</v>
      </c>
      <c r="E28" s="209"/>
      <c r="F28" s="310">
        <v>0</v>
      </c>
      <c r="G28" s="208"/>
      <c r="H28" s="274"/>
      <c r="I28" s="275">
        <f t="shared" si="1"/>
        <v>0</v>
      </c>
      <c r="J28" s="207"/>
    </row>
    <row r="29" spans="2:11" ht="282.89999999999998">
      <c r="B29" s="210">
        <v>25</v>
      </c>
      <c r="C29" s="206" t="s">
        <v>838</v>
      </c>
      <c r="D29" s="213" t="s">
        <v>55</v>
      </c>
      <c r="E29" s="209" t="s">
        <v>27</v>
      </c>
      <c r="F29" s="310">
        <f>BOQ!D27</f>
        <v>26</v>
      </c>
      <c r="G29" s="208"/>
      <c r="H29" s="209"/>
      <c r="I29" s="306">
        <f t="shared" si="1"/>
        <v>0</v>
      </c>
      <c r="J29" s="207"/>
    </row>
    <row r="30" spans="2:11" ht="257.14999999999998">
      <c r="B30" s="210">
        <v>26</v>
      </c>
      <c r="C30" s="206" t="s">
        <v>839</v>
      </c>
      <c r="D30" s="240" t="s">
        <v>56</v>
      </c>
      <c r="E30" s="209" t="s">
        <v>27</v>
      </c>
      <c r="F30" s="310">
        <f>BOQ!D28</f>
        <v>11</v>
      </c>
      <c r="G30" s="208"/>
      <c r="H30" s="209"/>
      <c r="I30" s="306">
        <f t="shared" si="1"/>
        <v>0</v>
      </c>
      <c r="J30" s="207"/>
    </row>
    <row r="31" spans="2:11" ht="308.60000000000002">
      <c r="B31" s="205">
        <v>27</v>
      </c>
      <c r="C31" s="206" t="s">
        <v>835</v>
      </c>
      <c r="D31" s="213" t="s">
        <v>57</v>
      </c>
      <c r="E31" s="209" t="s">
        <v>12</v>
      </c>
      <c r="F31" s="310">
        <f>BOQ!D29</f>
        <v>86</v>
      </c>
      <c r="G31" s="208"/>
      <c r="H31" s="309"/>
      <c r="I31" s="306">
        <f t="shared" si="1"/>
        <v>0</v>
      </c>
      <c r="J31" s="207"/>
    </row>
    <row r="32" spans="2:11" ht="187.1" customHeight="1">
      <c r="B32" s="205">
        <v>28</v>
      </c>
      <c r="C32" s="213" t="s">
        <v>58</v>
      </c>
      <c r="D32" s="205" t="s">
        <v>59</v>
      </c>
      <c r="E32" s="273" t="s">
        <v>12</v>
      </c>
      <c r="F32" s="310">
        <f>BOQ!D30</f>
        <v>180</v>
      </c>
      <c r="G32" s="208"/>
      <c r="H32" s="309"/>
      <c r="I32" s="306">
        <f t="shared" si="1"/>
        <v>0</v>
      </c>
      <c r="J32" s="207"/>
    </row>
    <row r="33" spans="2:10" ht="409.5" hidden="1">
      <c r="B33" s="205">
        <v>29</v>
      </c>
      <c r="C33" s="206" t="s">
        <v>773</v>
      </c>
      <c r="D33" s="213" t="s">
        <v>60</v>
      </c>
      <c r="E33" s="273" t="s">
        <v>12</v>
      </c>
      <c r="F33" s="310">
        <f>BOQ!D31</f>
        <v>0</v>
      </c>
      <c r="G33" s="208"/>
      <c r="H33" s="209">
        <v>310</v>
      </c>
      <c r="I33" s="306">
        <f t="shared" si="1"/>
        <v>0</v>
      </c>
      <c r="J33" s="207" t="s">
        <v>774</v>
      </c>
    </row>
    <row r="34" spans="2:10" ht="409.5" hidden="1">
      <c r="B34" s="205">
        <v>30</v>
      </c>
      <c r="C34" s="206" t="s">
        <v>61</v>
      </c>
      <c r="D34" s="240" t="s">
        <v>62</v>
      </c>
      <c r="E34" s="273" t="s">
        <v>27</v>
      </c>
      <c r="F34" s="310">
        <f>BOQ!D32</f>
        <v>0</v>
      </c>
      <c r="G34" s="209"/>
      <c r="H34" s="209">
        <v>165</v>
      </c>
      <c r="I34" s="306">
        <f t="shared" si="1"/>
        <v>0</v>
      </c>
      <c r="J34" s="207" t="s">
        <v>774</v>
      </c>
    </row>
    <row r="35" spans="2:10" ht="409.5" hidden="1">
      <c r="B35" s="205">
        <v>31</v>
      </c>
      <c r="C35" s="240" t="s">
        <v>63</v>
      </c>
      <c r="D35" s="213" t="s">
        <v>64</v>
      </c>
      <c r="E35" s="239" t="s">
        <v>65</v>
      </c>
      <c r="F35" s="310">
        <f>BOQ!D33</f>
        <v>0</v>
      </c>
      <c r="G35" s="209"/>
      <c r="H35" s="209">
        <v>1100</v>
      </c>
      <c r="I35" s="306">
        <f t="shared" si="1"/>
        <v>0</v>
      </c>
      <c r="J35" s="207" t="s">
        <v>775</v>
      </c>
    </row>
    <row r="36" spans="2:10" ht="409.5" hidden="1">
      <c r="B36" s="205">
        <v>32</v>
      </c>
      <c r="C36" s="206" t="s">
        <v>66</v>
      </c>
      <c r="D36" s="213" t="s">
        <v>67</v>
      </c>
      <c r="E36" s="209" t="s">
        <v>25</v>
      </c>
      <c r="F36" s="310">
        <f>BOQ!D34</f>
        <v>0</v>
      </c>
      <c r="G36" s="209"/>
      <c r="H36" s="209">
        <v>1700</v>
      </c>
      <c r="I36" s="306">
        <f t="shared" si="1"/>
        <v>0</v>
      </c>
      <c r="J36" s="207" t="s">
        <v>776</v>
      </c>
    </row>
    <row r="37" spans="2:10" ht="409.5" hidden="1">
      <c r="B37" s="205">
        <v>33</v>
      </c>
      <c r="C37" s="206" t="s">
        <v>68</v>
      </c>
      <c r="D37" s="207" t="s">
        <v>69</v>
      </c>
      <c r="E37" s="236" t="s">
        <v>65</v>
      </c>
      <c r="F37" s="310">
        <f>BOQ!D35</f>
        <v>0</v>
      </c>
      <c r="G37" s="208"/>
      <c r="H37" s="208"/>
      <c r="I37" s="215">
        <f t="shared" si="1"/>
        <v>0</v>
      </c>
      <c r="J37" s="264"/>
    </row>
    <row r="38" spans="2:10" ht="409.5" hidden="1">
      <c r="B38" s="205">
        <v>34</v>
      </c>
      <c r="C38" s="206" t="s">
        <v>70</v>
      </c>
      <c r="D38" s="207" t="s">
        <v>71</v>
      </c>
      <c r="E38" s="205" t="s">
        <v>17</v>
      </c>
      <c r="F38" s="310">
        <f>BOQ!D36</f>
        <v>0</v>
      </c>
      <c r="G38" s="209"/>
      <c r="H38" s="209"/>
      <c r="I38" s="215">
        <f t="shared" si="1"/>
        <v>0</v>
      </c>
      <c r="J38" s="264"/>
    </row>
    <row r="39" spans="2:10" ht="409.5">
      <c r="B39" s="210">
        <v>35</v>
      </c>
      <c r="C39" s="206" t="s">
        <v>836</v>
      </c>
      <c r="D39" s="213" t="s">
        <v>72</v>
      </c>
      <c r="E39" s="205" t="s">
        <v>21</v>
      </c>
      <c r="F39" s="310">
        <f>BOQ!D37</f>
        <v>2</v>
      </c>
      <c r="G39" s="208"/>
      <c r="H39" s="209"/>
      <c r="I39" s="306">
        <f t="shared" si="1"/>
        <v>0</v>
      </c>
      <c r="J39" s="207"/>
    </row>
    <row r="40" spans="2:10" ht="409.5">
      <c r="B40" s="205">
        <v>36</v>
      </c>
      <c r="C40" s="206" t="s">
        <v>837</v>
      </c>
      <c r="D40" s="205" t="s">
        <v>73</v>
      </c>
      <c r="E40" s="205" t="s">
        <v>17</v>
      </c>
      <c r="F40" s="310">
        <f>BOQ!D38</f>
        <v>224</v>
      </c>
      <c r="G40" s="208"/>
      <c r="H40" s="209"/>
      <c r="I40" s="306">
        <f t="shared" si="1"/>
        <v>0</v>
      </c>
      <c r="J40" s="207"/>
    </row>
    <row r="41" spans="2:10" ht="409.5" hidden="1">
      <c r="B41" s="205">
        <v>37</v>
      </c>
      <c r="C41" s="206" t="s">
        <v>74</v>
      </c>
      <c r="D41" s="207" t="s">
        <v>75</v>
      </c>
      <c r="E41" s="238" t="s">
        <v>65</v>
      </c>
      <c r="F41" s="310">
        <f>BOQ!D39</f>
        <v>0</v>
      </c>
      <c r="G41" s="208"/>
      <c r="H41" s="208"/>
      <c r="I41" s="215">
        <f t="shared" si="1"/>
        <v>0</v>
      </c>
      <c r="J41" s="264"/>
    </row>
    <row r="42" spans="2:10" ht="154.30000000000001" hidden="1">
      <c r="B42" s="205">
        <v>38</v>
      </c>
      <c r="C42" s="213" t="s">
        <v>76</v>
      </c>
      <c r="D42" s="214" t="s">
        <v>77</v>
      </c>
      <c r="E42" s="209" t="s">
        <v>78</v>
      </c>
      <c r="F42" s="310">
        <f>BOQ!D40</f>
        <v>0</v>
      </c>
      <c r="G42" s="208"/>
      <c r="H42" s="208"/>
      <c r="I42" s="215">
        <f t="shared" si="1"/>
        <v>0</v>
      </c>
      <c r="J42" s="264"/>
    </row>
    <row r="43" spans="2:10" ht="334.3" hidden="1">
      <c r="B43" s="205">
        <v>39</v>
      </c>
      <c r="C43" s="213" t="s">
        <v>79</v>
      </c>
      <c r="D43" s="210" t="s">
        <v>80</v>
      </c>
      <c r="E43" s="209" t="s">
        <v>81</v>
      </c>
      <c r="F43" s="310">
        <f>BOQ!D41</f>
        <v>0</v>
      </c>
      <c r="G43" s="208"/>
      <c r="H43" s="208"/>
      <c r="I43" s="215">
        <f t="shared" si="1"/>
        <v>0</v>
      </c>
      <c r="J43" s="264"/>
    </row>
    <row r="44" spans="2:10" ht="154.30000000000001" hidden="1">
      <c r="B44" s="205">
        <v>40</v>
      </c>
      <c r="C44" s="213" t="s">
        <v>82</v>
      </c>
      <c r="D44" s="210" t="s">
        <v>83</v>
      </c>
      <c r="E44" s="236" t="s">
        <v>21</v>
      </c>
      <c r="F44" s="310">
        <f>BOQ!D42</f>
        <v>0</v>
      </c>
      <c r="G44" s="208"/>
      <c r="H44" s="208"/>
      <c r="I44" s="215">
        <f t="shared" si="1"/>
        <v>0</v>
      </c>
      <c r="J44" s="264"/>
    </row>
    <row r="45" spans="2:10" ht="308.60000000000002" hidden="1">
      <c r="B45" s="205">
        <v>41</v>
      </c>
      <c r="C45" s="213" t="s">
        <v>84</v>
      </c>
      <c r="D45" s="210" t="s">
        <v>85</v>
      </c>
      <c r="E45" s="209" t="s">
        <v>12</v>
      </c>
      <c r="F45" s="310">
        <f>BOQ!D43</f>
        <v>0</v>
      </c>
      <c r="G45" s="208"/>
      <c r="H45" s="208"/>
      <c r="I45" s="215">
        <f t="shared" si="1"/>
        <v>0</v>
      </c>
      <c r="J45" s="264"/>
    </row>
    <row r="46" spans="2:10" ht="231.45" hidden="1">
      <c r="B46" s="205">
        <v>42</v>
      </c>
      <c r="C46" s="213" t="s">
        <v>86</v>
      </c>
      <c r="D46" s="207" t="s">
        <v>87</v>
      </c>
      <c r="E46" s="236" t="s">
        <v>88</v>
      </c>
      <c r="F46" s="310">
        <f>BOQ!D44</f>
        <v>0</v>
      </c>
      <c r="G46" s="208"/>
      <c r="H46" s="208"/>
      <c r="I46" s="215">
        <f t="shared" si="1"/>
        <v>0</v>
      </c>
      <c r="J46" s="264"/>
    </row>
    <row r="47" spans="2:10" ht="205.75" hidden="1">
      <c r="B47" s="205">
        <v>43</v>
      </c>
      <c r="C47" s="213" t="s">
        <v>89</v>
      </c>
      <c r="D47" s="207" t="s">
        <v>90</v>
      </c>
      <c r="E47" s="236" t="s">
        <v>88</v>
      </c>
      <c r="F47" s="310">
        <f>BOQ!D45</f>
        <v>0</v>
      </c>
      <c r="G47" s="208"/>
      <c r="H47" s="208"/>
      <c r="I47" s="215">
        <f t="shared" si="1"/>
        <v>0</v>
      </c>
      <c r="J47" s="264"/>
    </row>
    <row r="48" spans="2:10" ht="180" hidden="1">
      <c r="B48" s="208">
        <v>44</v>
      </c>
      <c r="C48" s="213" t="s">
        <v>91</v>
      </c>
      <c r="D48" s="207" t="s">
        <v>92</v>
      </c>
      <c r="E48" s="208" t="s">
        <v>17</v>
      </c>
      <c r="F48" s="310">
        <f>BOQ!D46</f>
        <v>0</v>
      </c>
      <c r="G48" s="208"/>
      <c r="H48" s="208"/>
      <c r="I48" s="215">
        <f t="shared" si="1"/>
        <v>0</v>
      </c>
      <c r="J48" s="264"/>
    </row>
    <row r="49" spans="2:10" ht="180" hidden="1">
      <c r="B49" s="208">
        <v>45</v>
      </c>
      <c r="C49" s="213" t="s">
        <v>93</v>
      </c>
      <c r="D49" s="207" t="s">
        <v>94</v>
      </c>
      <c r="E49" s="205" t="s">
        <v>15</v>
      </c>
      <c r="F49" s="310">
        <f>BOQ!D47</f>
        <v>0</v>
      </c>
      <c r="G49" s="208"/>
      <c r="H49" s="208"/>
      <c r="I49" s="215">
        <f t="shared" si="1"/>
        <v>0</v>
      </c>
      <c r="J49" s="264"/>
    </row>
    <row r="50" spans="2:10" ht="154.30000000000001" hidden="1">
      <c r="B50" s="208">
        <v>46</v>
      </c>
      <c r="C50" s="213" t="s">
        <v>95</v>
      </c>
      <c r="D50" s="207" t="s">
        <v>96</v>
      </c>
      <c r="E50" s="208" t="s">
        <v>25</v>
      </c>
      <c r="F50" s="310">
        <f>BOQ!D48</f>
        <v>0</v>
      </c>
      <c r="G50" s="208"/>
      <c r="H50" s="208"/>
      <c r="I50" s="215">
        <f t="shared" si="1"/>
        <v>0</v>
      </c>
      <c r="J50" s="264"/>
    </row>
    <row r="51" spans="2:10" ht="205.75" hidden="1">
      <c r="B51" s="208">
        <v>47</v>
      </c>
      <c r="C51" s="213" t="s">
        <v>97</v>
      </c>
      <c r="D51" s="207" t="s">
        <v>98</v>
      </c>
      <c r="E51" s="208" t="s">
        <v>17</v>
      </c>
      <c r="F51" s="310">
        <f>BOQ!D49</f>
        <v>0</v>
      </c>
      <c r="G51" s="208">
        <v>1500</v>
      </c>
      <c r="H51" s="208"/>
      <c r="I51" s="215">
        <f t="shared" si="1"/>
        <v>0</v>
      </c>
      <c r="J51" s="264"/>
    </row>
    <row r="52" spans="2:10" ht="334.3">
      <c r="B52" s="208">
        <v>48</v>
      </c>
      <c r="C52" s="213" t="s">
        <v>99</v>
      </c>
      <c r="D52" s="213" t="s">
        <v>100</v>
      </c>
      <c r="E52" s="205" t="s">
        <v>101</v>
      </c>
      <c r="F52" s="310">
        <f>BOQ!D50</f>
        <v>301</v>
      </c>
      <c r="G52" s="215" t="e">
        <f>#REF!</f>
        <v>#REF!</v>
      </c>
      <c r="H52" s="306"/>
      <c r="I52" s="306">
        <f t="shared" si="1"/>
        <v>0</v>
      </c>
      <c r="J52" s="207"/>
    </row>
    <row r="53" spans="2:10" ht="128.6">
      <c r="B53" s="208">
        <v>49</v>
      </c>
      <c r="C53" s="213" t="s">
        <v>840</v>
      </c>
      <c r="D53" s="213" t="s">
        <v>103</v>
      </c>
      <c r="E53" s="209" t="s">
        <v>15</v>
      </c>
      <c r="F53" s="310">
        <f>BOQ!D51</f>
        <v>4.5200000000000005</v>
      </c>
      <c r="G53" s="208"/>
      <c r="H53" s="306"/>
      <c r="I53" s="306">
        <f t="shared" si="1"/>
        <v>0</v>
      </c>
      <c r="J53" s="207"/>
    </row>
    <row r="54" spans="2:10" ht="180" hidden="1">
      <c r="B54" s="208">
        <v>50</v>
      </c>
      <c r="C54" s="213" t="s">
        <v>104</v>
      </c>
      <c r="D54" s="207" t="s">
        <v>105</v>
      </c>
      <c r="E54" s="208" t="s">
        <v>27</v>
      </c>
      <c r="F54" s="310">
        <f>BOQ!D52</f>
        <v>0</v>
      </c>
      <c r="G54" s="215">
        <v>190</v>
      </c>
      <c r="H54" s="215"/>
      <c r="I54" s="215">
        <f t="shared" si="1"/>
        <v>0</v>
      </c>
      <c r="J54" s="264"/>
    </row>
    <row r="55" spans="2:10" s="197" customFormat="1">
      <c r="B55" s="216"/>
      <c r="C55" s="217"/>
      <c r="D55" s="218" t="s">
        <v>106</v>
      </c>
      <c r="E55" s="219"/>
      <c r="F55" s="310"/>
      <c r="G55" s="220"/>
      <c r="H55" s="220"/>
      <c r="I55" s="223">
        <f>SUM(I5:I54)</f>
        <v>0</v>
      </c>
      <c r="J55" s="207"/>
    </row>
    <row r="56" spans="2:10" s="197" customFormat="1">
      <c r="B56" s="216"/>
      <c r="C56" s="221"/>
      <c r="D56" s="218" t="s">
        <v>107</v>
      </c>
      <c r="E56" s="219"/>
      <c r="F56" s="311"/>
      <c r="G56" s="220"/>
      <c r="H56" s="220"/>
      <c r="I56" s="223">
        <f>I55*18%</f>
        <v>0</v>
      </c>
      <c r="J56" s="207"/>
    </row>
    <row r="57" spans="2:10" s="197" customFormat="1">
      <c r="B57" s="216"/>
      <c r="C57" s="221"/>
      <c r="D57" s="218" t="s">
        <v>108</v>
      </c>
      <c r="E57" s="219"/>
      <c r="F57" s="216"/>
      <c r="G57" s="220"/>
      <c r="H57" s="220"/>
      <c r="I57" s="223">
        <f>I55+I56</f>
        <v>0</v>
      </c>
      <c r="J57" s="207"/>
    </row>
    <row r="59" spans="2:10">
      <c r="B59" s="492" t="s">
        <v>830</v>
      </c>
      <c r="C59" s="492"/>
      <c r="D59" s="492"/>
      <c r="E59" s="492"/>
      <c r="F59" s="492"/>
      <c r="G59" s="490"/>
      <c r="H59" s="492"/>
      <c r="I59" s="492"/>
    </row>
    <row r="60" spans="2:10">
      <c r="B60" s="485"/>
      <c r="C60" s="486"/>
      <c r="D60" s="486"/>
      <c r="E60" s="486"/>
      <c r="F60" s="486"/>
      <c r="G60" s="487"/>
      <c r="H60" s="488"/>
    </row>
    <row r="61" spans="2:10" ht="25.75" customHeight="1">
      <c r="B61" s="493" t="s">
        <v>831</v>
      </c>
      <c r="C61" s="493"/>
      <c r="D61" s="493"/>
      <c r="E61" s="493"/>
      <c r="F61" s="493"/>
      <c r="G61" s="491"/>
      <c r="H61" s="493"/>
      <c r="I61" s="493"/>
    </row>
    <row r="62" spans="2:10">
      <c r="B62" s="493"/>
      <c r="C62" s="493"/>
      <c r="D62" s="493"/>
      <c r="E62" s="493"/>
      <c r="F62" s="493"/>
      <c r="G62" s="491"/>
      <c r="H62" s="493"/>
      <c r="I62" s="493"/>
    </row>
    <row r="63" spans="2:10">
      <c r="B63" s="489"/>
      <c r="C63" s="489"/>
      <c r="D63" s="489"/>
      <c r="E63" s="489"/>
      <c r="F63" s="489"/>
      <c r="G63" s="489"/>
      <c r="H63" s="489"/>
    </row>
  </sheetData>
  <autoFilter ref="B4:H57" xr:uid="{00000000-0001-0000-0000-000000000000}">
    <filterColumn colId="4">
      <filters blank="1">
        <filter val="11.00"/>
        <filter val="131.00"/>
        <filter val="180.00"/>
        <filter val="2.00"/>
        <filter val="224.00"/>
        <filter val="239.00"/>
        <filter val="251.50"/>
        <filter val="26.00"/>
        <filter val="301.00"/>
        <filter val="4.52"/>
        <filter val="86.00"/>
      </filters>
    </filterColumn>
  </autoFilter>
  <mergeCells count="3">
    <mergeCell ref="B59:I59"/>
    <mergeCell ref="B61:I62"/>
    <mergeCell ref="B2:J2"/>
  </mergeCells>
  <printOptions horizontalCentered="1"/>
  <pageMargins left="0.55118110236220474" right="0.55118110236220474" top="0.55118110236220474" bottom="0.55118110236220474" header="0.31496062992125984" footer="0.31496062992125984"/>
  <pageSetup paperSize="8" scale="50" fitToHeight="4" orientation="landscape" r:id="rId1"/>
  <headerFooter>
    <oddHeader>&amp;A</oddHead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B2:K105"/>
  <sheetViews>
    <sheetView view="pageBreakPreview" zoomScale="78" zoomScaleNormal="54"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68.3" customHeight="1">
      <c r="B2" s="5" t="s">
        <v>116</v>
      </c>
      <c r="C2" s="6" t="s">
        <v>319</v>
      </c>
    </row>
    <row r="3" spans="2:11">
      <c r="B3" s="5" t="s">
        <v>118</v>
      </c>
      <c r="C3" s="7"/>
      <c r="E3" s="2" t="s">
        <v>320</v>
      </c>
      <c r="F3" s="2">
        <v>15</v>
      </c>
    </row>
    <row r="4" spans="2:11">
      <c r="B4" s="5" t="s">
        <v>119</v>
      </c>
      <c r="C4" s="8" t="s">
        <v>321</v>
      </c>
    </row>
    <row r="5" spans="2:11">
      <c r="B5" s="5" t="s">
        <v>122</v>
      </c>
      <c r="C5" s="7" t="s">
        <v>322</v>
      </c>
    </row>
    <row r="6" spans="2:11">
      <c r="B6" s="5" t="s">
        <v>124</v>
      </c>
      <c r="C6" s="7"/>
    </row>
    <row r="7" spans="2:11">
      <c r="B7" s="5" t="s">
        <v>125</v>
      </c>
      <c r="C7" s="7">
        <v>3</v>
      </c>
    </row>
    <row r="8" spans="2:11">
      <c r="B8" s="5" t="s">
        <v>126</v>
      </c>
      <c r="C8" s="7" t="s">
        <v>323</v>
      </c>
    </row>
    <row r="9" spans="2:11" ht="36.799999999999997" customHeight="1">
      <c r="B9" s="9" t="s">
        <v>128</v>
      </c>
      <c r="C9" s="7">
        <v>4</v>
      </c>
      <c r="E9" s="394"/>
      <c r="F9" s="394"/>
      <c r="G9" s="394"/>
      <c r="H9" s="394"/>
      <c r="I9" s="394"/>
      <c r="J9" s="394"/>
      <c r="K9" s="394"/>
    </row>
    <row r="10" spans="2:11">
      <c r="B10" s="5" t="s">
        <v>129</v>
      </c>
      <c r="C10" s="7" t="s">
        <v>246</v>
      </c>
      <c r="J10" s="19"/>
    </row>
    <row r="11" spans="2:11">
      <c r="B11" s="5" t="s">
        <v>131</v>
      </c>
      <c r="C11" s="7" t="s">
        <v>132</v>
      </c>
    </row>
    <row r="12" spans="2:11">
      <c r="B12" s="10"/>
      <c r="C12" s="11"/>
    </row>
    <row r="13" spans="2:11">
      <c r="B13" s="319" t="s">
        <v>133</v>
      </c>
      <c r="C13" s="319" t="s">
        <v>134</v>
      </c>
      <c r="D13" s="319" t="s">
        <v>135</v>
      </c>
      <c r="E13" s="319" t="s">
        <v>136</v>
      </c>
      <c r="F13" s="12"/>
      <c r="G13" s="319" t="s">
        <v>137</v>
      </c>
      <c r="H13" s="319"/>
      <c r="I13" s="319"/>
      <c r="J13" s="319" t="s">
        <v>138</v>
      </c>
      <c r="K13" s="319" t="s">
        <v>139</v>
      </c>
    </row>
    <row r="14" spans="2:11">
      <c r="B14" s="319"/>
      <c r="C14" s="319"/>
      <c r="D14" s="319"/>
      <c r="E14" s="319"/>
      <c r="F14" s="12" t="s">
        <v>140</v>
      </c>
      <c r="G14" s="12" t="s">
        <v>141</v>
      </c>
      <c r="H14" s="12" t="s">
        <v>142</v>
      </c>
      <c r="I14" s="12" t="s">
        <v>143</v>
      </c>
      <c r="J14" s="319"/>
      <c r="K14" s="319"/>
    </row>
    <row r="15" spans="2:11" ht="42.75" customHeight="1">
      <c r="B15" s="16" t="s">
        <v>324</v>
      </c>
      <c r="C15" s="381" t="s">
        <v>154</v>
      </c>
      <c r="D15" s="359" t="s">
        <v>325</v>
      </c>
      <c r="E15" s="16" t="s">
        <v>326</v>
      </c>
      <c r="F15" s="16"/>
      <c r="G15" s="8">
        <v>1.2</v>
      </c>
      <c r="H15" s="8">
        <v>0.6</v>
      </c>
      <c r="I15" s="14"/>
      <c r="J15" s="8">
        <f>G15*H15</f>
        <v>0.72</v>
      </c>
      <c r="K15" s="330" t="s">
        <v>157</v>
      </c>
    </row>
    <row r="16" spans="2:11">
      <c r="B16" s="16" t="s">
        <v>327</v>
      </c>
      <c r="C16" s="382"/>
      <c r="D16" s="384"/>
      <c r="E16" s="16" t="s">
        <v>328</v>
      </c>
      <c r="F16" s="16"/>
      <c r="G16" s="8"/>
      <c r="H16" s="8"/>
      <c r="I16" s="14"/>
      <c r="J16" s="8">
        <v>0.25</v>
      </c>
      <c r="K16" s="330"/>
    </row>
    <row r="17" spans="2:11">
      <c r="B17" s="16" t="s">
        <v>262</v>
      </c>
      <c r="C17" s="382"/>
      <c r="D17" s="384"/>
      <c r="E17" s="16" t="s">
        <v>329</v>
      </c>
      <c r="F17" s="16"/>
      <c r="G17" s="8">
        <v>0.5</v>
      </c>
      <c r="H17" s="8">
        <v>0.2</v>
      </c>
      <c r="I17" s="14"/>
      <c r="J17" s="8">
        <f>G17*H17</f>
        <v>0.1</v>
      </c>
      <c r="K17" s="330"/>
    </row>
    <row r="18" spans="2:11">
      <c r="B18" s="16" t="s">
        <v>153</v>
      </c>
      <c r="C18" s="383"/>
      <c r="D18" s="360"/>
      <c r="E18" s="16" t="s">
        <v>330</v>
      </c>
      <c r="F18" s="16"/>
      <c r="G18" s="8">
        <v>2</v>
      </c>
      <c r="H18" s="8">
        <v>0.5</v>
      </c>
      <c r="I18" s="14"/>
      <c r="J18" s="8">
        <f>G18*H18</f>
        <v>1</v>
      </c>
      <c r="K18" s="330"/>
    </row>
    <row r="19" spans="2:11">
      <c r="B19" s="16" t="s">
        <v>331</v>
      </c>
      <c r="C19" s="101" t="s">
        <v>154</v>
      </c>
      <c r="D19" s="100" t="s">
        <v>325</v>
      </c>
      <c r="E19" s="16" t="s">
        <v>332</v>
      </c>
      <c r="F19" s="16"/>
      <c r="G19" s="8">
        <v>0.7</v>
      </c>
      <c r="H19" s="8">
        <v>0.2</v>
      </c>
      <c r="I19" s="14">
        <v>0.15</v>
      </c>
      <c r="J19" s="8">
        <f>G19*H19*I19</f>
        <v>2.0999999999999998E-2</v>
      </c>
      <c r="K19" s="382" t="s">
        <v>333</v>
      </c>
    </row>
    <row r="20" spans="2:11">
      <c r="B20" s="14" t="s">
        <v>331</v>
      </c>
      <c r="C20" s="8" t="s">
        <v>334</v>
      </c>
      <c r="D20" s="8" t="s">
        <v>335</v>
      </c>
      <c r="E20" s="8" t="s">
        <v>336</v>
      </c>
      <c r="F20" s="8"/>
      <c r="G20" s="8">
        <v>0.2</v>
      </c>
      <c r="H20" s="8">
        <v>0.2</v>
      </c>
      <c r="I20" s="14">
        <v>0.15</v>
      </c>
      <c r="J20" s="8">
        <f>G20*H20*I20</f>
        <v>6.000000000000001E-3</v>
      </c>
      <c r="K20" s="382"/>
    </row>
    <row r="21" spans="2:11">
      <c r="B21" s="14"/>
      <c r="C21" s="8"/>
      <c r="D21" s="8"/>
      <c r="E21" s="13"/>
      <c r="F21" s="8"/>
      <c r="G21" s="8"/>
      <c r="H21" s="13"/>
      <c r="I21" s="13"/>
      <c r="J21" s="8"/>
      <c r="K21" s="14"/>
    </row>
    <row r="22" spans="2:11">
      <c r="B22" s="14"/>
      <c r="C22" s="8"/>
      <c r="D22" s="8"/>
      <c r="E22" s="13"/>
      <c r="F22" s="8"/>
      <c r="G22" s="8"/>
      <c r="H22" s="13"/>
      <c r="I22" s="13"/>
      <c r="J22" s="8"/>
      <c r="K22" s="14"/>
    </row>
    <row r="23" spans="2:11" ht="16.100000000000001">
      <c r="B23" s="152" t="s">
        <v>167</v>
      </c>
      <c r="C23" s="7"/>
      <c r="D23" s="7"/>
      <c r="E23" s="6"/>
      <c r="F23" s="6"/>
      <c r="G23" s="15"/>
      <c r="H23" s="13"/>
      <c r="I23" s="12"/>
      <c r="J23" s="21"/>
      <c r="K23" s="14"/>
    </row>
    <row r="24" spans="2:11" ht="16.100000000000001">
      <c r="B24" s="152"/>
      <c r="C24" s="16" t="s">
        <v>248</v>
      </c>
      <c r="D24" s="16"/>
      <c r="E24" s="6"/>
      <c r="F24" s="6"/>
      <c r="G24" s="15"/>
      <c r="H24" s="13"/>
      <c r="I24" s="7" t="s">
        <v>25</v>
      </c>
      <c r="J24" s="21">
        <f>SUM(J15:J18)</f>
        <v>2.0700000000000003</v>
      </c>
      <c r="K24" s="14"/>
    </row>
    <row r="25" spans="2:11" ht="16.100000000000001">
      <c r="B25" s="152"/>
      <c r="C25" s="20" t="s">
        <v>337</v>
      </c>
      <c r="D25" s="14"/>
      <c r="E25" s="16"/>
      <c r="F25" s="16"/>
      <c r="G25" s="8"/>
      <c r="H25" s="8"/>
      <c r="I25" s="7" t="s">
        <v>228</v>
      </c>
      <c r="J25" s="21">
        <f>J19+J20</f>
        <v>2.7E-2</v>
      </c>
      <c r="K25" s="14"/>
    </row>
    <row r="26" spans="2:11" ht="16.100000000000001">
      <c r="B26" s="152"/>
      <c r="C26" s="17"/>
      <c r="D26" s="14"/>
      <c r="E26" s="16"/>
      <c r="F26" s="16"/>
      <c r="G26" s="8"/>
      <c r="H26" s="8"/>
      <c r="I26" s="7"/>
      <c r="J26" s="21"/>
      <c r="K26" s="14"/>
    </row>
    <row r="27" spans="2:11" ht="16.100000000000001">
      <c r="B27" s="152"/>
      <c r="C27" s="17"/>
      <c r="D27" s="14"/>
      <c r="E27" s="16"/>
      <c r="F27" s="16"/>
      <c r="G27" s="8"/>
      <c r="H27" s="8"/>
      <c r="I27" s="7"/>
      <c r="J27" s="21"/>
      <c r="K27" s="14"/>
    </row>
    <row r="28" spans="2:11" ht="16.100000000000001">
      <c r="B28" s="152"/>
      <c r="C28" s="322"/>
      <c r="D28" s="322"/>
      <c r="E28" s="16"/>
      <c r="F28" s="16"/>
      <c r="G28" s="8"/>
      <c r="H28" s="8"/>
      <c r="I28" s="7"/>
      <c r="J28" s="21"/>
      <c r="K28" s="14"/>
    </row>
    <row r="29" spans="2:11" ht="16.100000000000001">
      <c r="B29" s="152"/>
      <c r="C29" s="379"/>
      <c r="D29" s="379"/>
      <c r="E29" s="16"/>
      <c r="F29" s="16"/>
      <c r="G29" s="8"/>
      <c r="H29" s="8"/>
      <c r="I29" s="7"/>
      <c r="J29" s="21"/>
      <c r="K29" s="14"/>
    </row>
    <row r="30" spans="2:11">
      <c r="B30" s="14"/>
      <c r="C30" s="323"/>
      <c r="D30" s="323"/>
      <c r="E30" s="13"/>
      <c r="F30" s="13"/>
      <c r="G30" s="13"/>
      <c r="H30" s="13"/>
      <c r="I30" s="13"/>
      <c r="J30" s="21"/>
      <c r="K30" s="14"/>
    </row>
    <row r="31" spans="2:11">
      <c r="B31" s="14"/>
      <c r="C31" s="13"/>
      <c r="D31" s="13"/>
      <c r="E31" s="13"/>
      <c r="F31" s="13"/>
      <c r="G31" s="13"/>
      <c r="H31" s="13"/>
      <c r="I31" s="13"/>
      <c r="J31" s="21"/>
      <c r="K31" s="24"/>
    </row>
    <row r="32" spans="2:11">
      <c r="B32" s="16"/>
      <c r="C32" s="13"/>
      <c r="D32" s="13"/>
      <c r="E32" s="13"/>
      <c r="F32" s="13"/>
      <c r="G32" s="13"/>
      <c r="H32" s="13"/>
      <c r="I32" s="13"/>
      <c r="J32" s="21"/>
      <c r="K32" s="24"/>
    </row>
    <row r="33" spans="2:11">
      <c r="B33" s="16"/>
      <c r="C33" s="16"/>
      <c r="D33" s="16"/>
      <c r="E33" s="16"/>
      <c r="F33" s="16"/>
      <c r="G33" s="13"/>
      <c r="H33" s="13"/>
      <c r="I33" s="13"/>
      <c r="J33" s="24"/>
      <c r="K33" s="14"/>
    </row>
    <row r="34" spans="2:11">
      <c r="B34" s="14"/>
      <c r="C34" s="8"/>
      <c r="D34" s="8"/>
      <c r="E34" s="13"/>
      <c r="F34" s="13"/>
      <c r="G34" s="13"/>
      <c r="H34" s="13"/>
      <c r="I34" s="13"/>
      <c r="J34" s="13"/>
      <c r="K34" s="14"/>
    </row>
    <row r="35" spans="2:11" ht="16.100000000000001">
      <c r="B35" s="395" t="s">
        <v>171</v>
      </c>
      <c r="C35" s="395"/>
      <c r="D35" s="395"/>
      <c r="E35" s="395"/>
      <c r="F35" s="395"/>
      <c r="G35" s="395"/>
      <c r="H35" s="395"/>
      <c r="I35" s="395"/>
      <c r="J35" s="395"/>
      <c r="K35" s="14"/>
    </row>
    <row r="36" spans="2:11">
      <c r="B36" s="8"/>
      <c r="C36" s="8"/>
      <c r="D36" s="8"/>
      <c r="E36" s="13"/>
      <c r="F36" s="13"/>
      <c r="G36" s="13"/>
      <c r="H36" s="13"/>
      <c r="I36" s="13"/>
      <c r="J36" s="13"/>
      <c r="K36" s="14"/>
    </row>
    <row r="37" spans="2:11" s="1" customFormat="1" ht="23.95" customHeight="1">
      <c r="B37" s="6" t="s">
        <v>1</v>
      </c>
      <c r="C37" s="337" t="s">
        <v>2</v>
      </c>
      <c r="D37" s="337"/>
      <c r="E37" s="337"/>
      <c r="F37" s="337" t="s">
        <v>3</v>
      </c>
      <c r="G37" s="337"/>
      <c r="H37" s="7" t="s">
        <v>4</v>
      </c>
      <c r="I37" s="7" t="s">
        <v>5</v>
      </c>
      <c r="J37" s="7" t="s">
        <v>172</v>
      </c>
      <c r="K37" s="7" t="s">
        <v>173</v>
      </c>
    </row>
    <row r="38" spans="2:11" s="1" customFormat="1" ht="188.2" customHeight="1">
      <c r="B38" s="154">
        <v>1</v>
      </c>
      <c r="C38" s="385" t="s">
        <v>338</v>
      </c>
      <c r="D38" s="387"/>
      <c r="E38" s="387"/>
      <c r="F38" s="388" t="s">
        <v>8</v>
      </c>
      <c r="G38" s="388"/>
      <c r="H38" s="155" t="s">
        <v>175</v>
      </c>
      <c r="I38" s="157">
        <v>1</v>
      </c>
      <c r="J38" s="158"/>
      <c r="K38" s="154"/>
    </row>
    <row r="39" spans="2:11" s="1" customFormat="1" ht="153" customHeight="1">
      <c r="B39" s="154">
        <v>2</v>
      </c>
      <c r="C39" s="385" t="s">
        <v>339</v>
      </c>
      <c r="D39" s="387"/>
      <c r="E39" s="387"/>
      <c r="F39" s="388" t="s">
        <v>11</v>
      </c>
      <c r="G39" s="388"/>
      <c r="H39" s="154" t="s">
        <v>12</v>
      </c>
      <c r="I39" s="154"/>
      <c r="J39" s="158"/>
      <c r="K39" s="154"/>
    </row>
    <row r="40" spans="2:11" s="1" customFormat="1" ht="127.45" customHeight="1">
      <c r="B40" s="154">
        <v>3</v>
      </c>
      <c r="C40" s="385" t="s">
        <v>340</v>
      </c>
      <c r="D40" s="387"/>
      <c r="E40" s="387"/>
      <c r="F40" s="388" t="s">
        <v>14</v>
      </c>
      <c r="G40" s="388"/>
      <c r="H40" s="154" t="s">
        <v>15</v>
      </c>
      <c r="I40" s="154"/>
      <c r="J40" s="158"/>
      <c r="K40" s="154"/>
    </row>
    <row r="41" spans="2:11" s="1" customFormat="1" ht="96.75" customHeight="1">
      <c r="B41" s="154">
        <v>4</v>
      </c>
      <c r="C41" s="385" t="s">
        <v>341</v>
      </c>
      <c r="D41" s="387"/>
      <c r="E41" s="387"/>
      <c r="F41" s="388" t="s">
        <v>16</v>
      </c>
      <c r="G41" s="388"/>
      <c r="H41" s="154" t="s">
        <v>17</v>
      </c>
      <c r="I41" s="154"/>
      <c r="J41" s="158"/>
      <c r="K41" s="154"/>
    </row>
    <row r="42" spans="2:11" s="1" customFormat="1" ht="194.3" customHeight="1">
      <c r="B42" s="154">
        <v>5</v>
      </c>
      <c r="C42" s="385" t="s">
        <v>342</v>
      </c>
      <c r="D42" s="387"/>
      <c r="E42" s="387"/>
      <c r="F42" s="388" t="s">
        <v>112</v>
      </c>
      <c r="G42" s="388"/>
      <c r="H42" s="154" t="s">
        <v>12</v>
      </c>
      <c r="I42" s="157">
        <v>0</v>
      </c>
      <c r="J42" s="158"/>
      <c r="K42" s="154"/>
    </row>
    <row r="43" spans="2:11" s="1" customFormat="1" ht="144.80000000000001" customHeight="1">
      <c r="B43" s="154">
        <v>6</v>
      </c>
      <c r="C43" s="385" t="s">
        <v>343</v>
      </c>
      <c r="D43" s="387"/>
      <c r="E43" s="387"/>
      <c r="F43" s="388" t="s">
        <v>20</v>
      </c>
      <c r="G43" s="388"/>
      <c r="H43" s="155" t="s">
        <v>21</v>
      </c>
      <c r="I43" s="157">
        <f>J94</f>
        <v>40</v>
      </c>
      <c r="J43" s="158"/>
      <c r="K43" s="154"/>
    </row>
    <row r="44" spans="2:11" s="1" customFormat="1" ht="175.5" customHeight="1">
      <c r="B44" s="154">
        <v>7</v>
      </c>
      <c r="C44" s="385" t="s">
        <v>344</v>
      </c>
      <c r="D44" s="387"/>
      <c r="E44" s="387"/>
      <c r="F44" s="388" t="s">
        <v>22</v>
      </c>
      <c r="G44" s="388"/>
      <c r="H44" s="155" t="s">
        <v>23</v>
      </c>
      <c r="I44" s="154"/>
      <c r="J44" s="158"/>
      <c r="K44" s="154"/>
    </row>
    <row r="45" spans="2:11" s="1" customFormat="1" ht="126.8" customHeight="1">
      <c r="B45" s="154">
        <v>8</v>
      </c>
      <c r="C45" s="385" t="s">
        <v>345</v>
      </c>
      <c r="D45" s="387"/>
      <c r="E45" s="387"/>
      <c r="F45" s="388" t="s">
        <v>183</v>
      </c>
      <c r="G45" s="388"/>
      <c r="H45" s="155" t="s">
        <v>25</v>
      </c>
      <c r="I45" s="154"/>
      <c r="J45" s="158"/>
      <c r="K45" s="154"/>
    </row>
    <row r="46" spans="2:11" s="1" customFormat="1" ht="194.3" customHeight="1">
      <c r="B46" s="154">
        <v>9</v>
      </c>
      <c r="C46" s="385" t="s">
        <v>346</v>
      </c>
      <c r="D46" s="387"/>
      <c r="E46" s="387"/>
      <c r="F46" s="388" t="s">
        <v>26</v>
      </c>
      <c r="G46" s="388"/>
      <c r="H46" s="155" t="s">
        <v>27</v>
      </c>
      <c r="I46" s="154"/>
      <c r="J46" s="158"/>
      <c r="K46" s="154"/>
    </row>
    <row r="47" spans="2:11" s="1" customFormat="1" ht="137.25" customHeight="1">
      <c r="B47" s="154">
        <v>10</v>
      </c>
      <c r="C47" s="385" t="s">
        <v>347</v>
      </c>
      <c r="D47" s="387"/>
      <c r="E47" s="387"/>
      <c r="F47" s="388" t="s">
        <v>29</v>
      </c>
      <c r="G47" s="388"/>
      <c r="H47" s="155" t="s">
        <v>27</v>
      </c>
      <c r="I47" s="154"/>
      <c r="J47" s="158"/>
      <c r="K47" s="154"/>
    </row>
    <row r="48" spans="2:11" s="1" customFormat="1" ht="153" customHeight="1">
      <c r="B48" s="154">
        <v>11</v>
      </c>
      <c r="C48" s="385" t="s">
        <v>348</v>
      </c>
      <c r="D48" s="387"/>
      <c r="E48" s="387"/>
      <c r="F48" s="388" t="s">
        <v>31</v>
      </c>
      <c r="G48" s="388"/>
      <c r="H48" s="155" t="s">
        <v>27</v>
      </c>
      <c r="I48" s="154"/>
      <c r="J48" s="158"/>
      <c r="K48" s="154"/>
    </row>
    <row r="49" spans="2:11" s="1" customFormat="1" ht="120.7" customHeight="1">
      <c r="B49" s="154">
        <v>12</v>
      </c>
      <c r="C49" s="385" t="s">
        <v>349</v>
      </c>
      <c r="D49" s="387"/>
      <c r="E49" s="387"/>
      <c r="F49" s="388" t="s">
        <v>33</v>
      </c>
      <c r="G49" s="388"/>
      <c r="H49" s="155" t="s">
        <v>27</v>
      </c>
      <c r="I49" s="154"/>
      <c r="J49" s="158"/>
      <c r="K49" s="154"/>
    </row>
    <row r="50" spans="2:11" s="1" customFormat="1" ht="154.44999999999999" customHeight="1">
      <c r="B50" s="154">
        <v>13</v>
      </c>
      <c r="C50" s="385" t="s">
        <v>350</v>
      </c>
      <c r="D50" s="387"/>
      <c r="E50" s="387"/>
      <c r="F50" s="388" t="s">
        <v>35</v>
      </c>
      <c r="G50" s="388"/>
      <c r="H50" s="155" t="s">
        <v>27</v>
      </c>
      <c r="I50" s="154"/>
      <c r="J50" s="158"/>
      <c r="K50" s="154"/>
    </row>
    <row r="51" spans="2:11" s="1" customFormat="1" ht="153" customHeight="1">
      <c r="B51" s="154">
        <v>14</v>
      </c>
      <c r="C51" s="385" t="s">
        <v>351</v>
      </c>
      <c r="D51" s="387"/>
      <c r="E51" s="387"/>
      <c r="F51" s="388" t="s">
        <v>37</v>
      </c>
      <c r="G51" s="388"/>
      <c r="H51" s="155" t="s">
        <v>27</v>
      </c>
      <c r="I51" s="154"/>
      <c r="J51" s="158"/>
      <c r="K51" s="154"/>
    </row>
    <row r="52" spans="2:11" s="1" customFormat="1" ht="156.69999999999999" customHeight="1">
      <c r="B52" s="154">
        <v>15</v>
      </c>
      <c r="C52" s="385" t="s">
        <v>352</v>
      </c>
      <c r="D52" s="387"/>
      <c r="E52" s="387"/>
      <c r="F52" s="388" t="s">
        <v>39</v>
      </c>
      <c r="G52" s="388"/>
      <c r="H52" s="154" t="s">
        <v>12</v>
      </c>
      <c r="I52" s="154"/>
      <c r="J52" s="158"/>
      <c r="K52" s="154"/>
    </row>
    <row r="53" spans="2:11" s="1" customFormat="1" ht="188.2" customHeight="1">
      <c r="B53" s="154">
        <v>16</v>
      </c>
      <c r="C53" s="385" t="s">
        <v>353</v>
      </c>
      <c r="D53" s="387"/>
      <c r="E53" s="387"/>
      <c r="F53" s="388" t="s">
        <v>40</v>
      </c>
      <c r="G53" s="388"/>
      <c r="H53" s="154"/>
      <c r="I53" s="154"/>
      <c r="J53" s="158"/>
      <c r="K53" s="154"/>
    </row>
    <row r="54" spans="2:11" s="1" customFormat="1" ht="28.45" customHeight="1">
      <c r="B54" s="154">
        <v>17</v>
      </c>
      <c r="C54" s="385" t="s">
        <v>41</v>
      </c>
      <c r="D54" s="385"/>
      <c r="E54" s="385"/>
      <c r="F54" s="388" t="s">
        <v>192</v>
      </c>
      <c r="G54" s="388"/>
      <c r="H54" s="156"/>
      <c r="I54" s="154"/>
      <c r="J54" s="158"/>
      <c r="K54" s="154"/>
    </row>
    <row r="55" spans="2:11" s="1" customFormat="1" ht="90" customHeight="1">
      <c r="B55" s="154">
        <v>18</v>
      </c>
      <c r="C55" s="385" t="s">
        <v>354</v>
      </c>
      <c r="D55" s="387"/>
      <c r="E55" s="387"/>
      <c r="F55" s="388" t="s">
        <v>43</v>
      </c>
      <c r="G55" s="388"/>
      <c r="H55" s="154" t="s">
        <v>12</v>
      </c>
      <c r="I55" s="154"/>
      <c r="J55" s="158"/>
      <c r="K55" s="154"/>
    </row>
    <row r="56" spans="2:11" s="1" customFormat="1" ht="127.45" customHeight="1">
      <c r="B56" s="154">
        <v>19</v>
      </c>
      <c r="C56" s="385" t="s">
        <v>355</v>
      </c>
      <c r="D56" s="387"/>
      <c r="E56" s="387"/>
      <c r="F56" s="388" t="s">
        <v>45</v>
      </c>
      <c r="G56" s="388"/>
      <c r="H56" s="154" t="s">
        <v>12</v>
      </c>
      <c r="I56" s="157"/>
      <c r="J56" s="158"/>
      <c r="K56" s="8"/>
    </row>
    <row r="57" spans="2:11" s="1" customFormat="1" ht="123.75" customHeight="1">
      <c r="B57" s="154">
        <v>20</v>
      </c>
      <c r="C57" s="385" t="s">
        <v>356</v>
      </c>
      <c r="D57" s="387"/>
      <c r="E57" s="387"/>
      <c r="F57" s="388" t="s">
        <v>47</v>
      </c>
      <c r="G57" s="388"/>
      <c r="H57" s="154" t="s">
        <v>12</v>
      </c>
      <c r="I57" s="157"/>
      <c r="J57" s="158"/>
      <c r="K57" s="154"/>
    </row>
    <row r="58" spans="2:11" s="1" customFormat="1" ht="145.44999999999999" customHeight="1">
      <c r="B58" s="154">
        <v>21</v>
      </c>
      <c r="C58" s="385" t="s">
        <v>357</v>
      </c>
      <c r="D58" s="387"/>
      <c r="E58" s="387"/>
      <c r="F58" s="388" t="s">
        <v>48</v>
      </c>
      <c r="G58" s="388"/>
      <c r="H58" s="154" t="s">
        <v>12</v>
      </c>
      <c r="I58" s="157">
        <v>0</v>
      </c>
      <c r="J58" s="158"/>
      <c r="K58" s="154"/>
    </row>
    <row r="59" spans="2:11" s="1" customFormat="1" ht="120.7" customHeight="1">
      <c r="B59" s="154">
        <v>22</v>
      </c>
      <c r="C59" s="385" t="s">
        <v>358</v>
      </c>
      <c r="D59" s="387"/>
      <c r="E59" s="387"/>
      <c r="F59" s="388" t="s">
        <v>50</v>
      </c>
      <c r="G59" s="388"/>
      <c r="H59" s="154" t="s">
        <v>12</v>
      </c>
      <c r="I59" s="154"/>
      <c r="J59" s="158"/>
      <c r="K59" s="154"/>
    </row>
    <row r="60" spans="2:11" s="1" customFormat="1" ht="24.75" customHeight="1">
      <c r="B60" s="154">
        <v>23</v>
      </c>
      <c r="C60" s="385" t="s">
        <v>51</v>
      </c>
      <c r="D60" s="385"/>
      <c r="E60" s="385"/>
      <c r="F60" s="388"/>
      <c r="G60" s="388"/>
      <c r="H60" s="152"/>
      <c r="I60" s="154"/>
      <c r="J60" s="158"/>
      <c r="K60" s="154"/>
    </row>
    <row r="61" spans="2:11" s="1" customFormat="1" ht="89.2" customHeight="1">
      <c r="B61" s="154">
        <v>24</v>
      </c>
      <c r="C61" s="385" t="s">
        <v>359</v>
      </c>
      <c r="D61" s="387"/>
      <c r="E61" s="387"/>
      <c r="F61" s="388" t="s">
        <v>54</v>
      </c>
      <c r="G61" s="388"/>
      <c r="H61" s="154"/>
      <c r="I61" s="154"/>
      <c r="J61" s="158"/>
      <c r="K61" s="14"/>
    </row>
    <row r="62" spans="2:11" s="1" customFormat="1" ht="129.69999999999999" customHeight="1">
      <c r="B62" s="154">
        <v>25</v>
      </c>
      <c r="C62" s="385" t="s">
        <v>360</v>
      </c>
      <c r="D62" s="387"/>
      <c r="E62" s="387"/>
      <c r="F62" s="388" t="s">
        <v>55</v>
      </c>
      <c r="G62" s="388"/>
      <c r="H62" s="155" t="s">
        <v>27</v>
      </c>
      <c r="I62" s="157">
        <v>0</v>
      </c>
      <c r="J62" s="158"/>
      <c r="K62" s="8"/>
    </row>
    <row r="63" spans="2:11" s="1" customFormat="1" ht="113.3" customHeight="1">
      <c r="B63" s="154">
        <v>26</v>
      </c>
      <c r="C63" s="385" t="s">
        <v>361</v>
      </c>
      <c r="D63" s="387"/>
      <c r="E63" s="387"/>
      <c r="F63" s="388" t="s">
        <v>56</v>
      </c>
      <c r="G63" s="388"/>
      <c r="H63" s="155" t="s">
        <v>27</v>
      </c>
      <c r="I63" s="154"/>
      <c r="J63" s="158"/>
      <c r="K63" s="154"/>
    </row>
    <row r="64" spans="2:11" s="1" customFormat="1" ht="132.75" customHeight="1">
      <c r="B64" s="154">
        <v>27</v>
      </c>
      <c r="C64" s="385" t="s">
        <v>362</v>
      </c>
      <c r="D64" s="387"/>
      <c r="E64" s="387"/>
      <c r="F64" s="388" t="s">
        <v>57</v>
      </c>
      <c r="G64" s="388"/>
      <c r="H64" s="155" t="s">
        <v>27</v>
      </c>
      <c r="I64" s="154">
        <v>0</v>
      </c>
      <c r="J64" s="158"/>
      <c r="K64" s="154"/>
    </row>
    <row r="65" spans="2:11" s="1" customFormat="1" ht="147.69999999999999" customHeight="1">
      <c r="B65" s="154">
        <v>28</v>
      </c>
      <c r="C65" s="387" t="s">
        <v>202</v>
      </c>
      <c r="D65" s="387"/>
      <c r="E65" s="387"/>
      <c r="F65" s="388" t="s">
        <v>203</v>
      </c>
      <c r="G65" s="388"/>
      <c r="H65" s="155" t="s">
        <v>12</v>
      </c>
      <c r="I65" s="154"/>
      <c r="J65" s="158"/>
      <c r="K65" s="154"/>
    </row>
    <row r="66" spans="2:11" s="1" customFormat="1" ht="179.2" customHeight="1">
      <c r="B66" s="154">
        <v>29</v>
      </c>
      <c r="C66" s="385" t="s">
        <v>363</v>
      </c>
      <c r="D66" s="387"/>
      <c r="E66" s="387"/>
      <c r="F66" s="388" t="s">
        <v>60</v>
      </c>
      <c r="G66" s="388"/>
      <c r="H66" s="155" t="s">
        <v>12</v>
      </c>
      <c r="I66" s="157"/>
      <c r="J66" s="158"/>
      <c r="K66" s="154"/>
    </row>
    <row r="67" spans="2:11" s="1" customFormat="1" ht="122.95" customHeight="1">
      <c r="B67" s="154">
        <v>30</v>
      </c>
      <c r="C67" s="385" t="s">
        <v>364</v>
      </c>
      <c r="D67" s="387"/>
      <c r="E67" s="387"/>
      <c r="F67" s="388" t="s">
        <v>62</v>
      </c>
      <c r="G67" s="388"/>
      <c r="H67" s="155" t="s">
        <v>27</v>
      </c>
      <c r="I67" s="157"/>
      <c r="J67" s="158"/>
      <c r="K67" s="154"/>
    </row>
    <row r="68" spans="2:11" s="1" customFormat="1" ht="155.25" customHeight="1">
      <c r="B68" s="154">
        <v>31</v>
      </c>
      <c r="C68" s="387" t="s">
        <v>206</v>
      </c>
      <c r="D68" s="387"/>
      <c r="E68" s="387"/>
      <c r="F68" s="388" t="s">
        <v>64</v>
      </c>
      <c r="G68" s="388"/>
      <c r="H68" s="155" t="s">
        <v>65</v>
      </c>
      <c r="I68" s="157"/>
      <c r="J68" s="158"/>
      <c r="K68" s="154"/>
    </row>
    <row r="69" spans="2:11" s="1" customFormat="1" ht="318.7" customHeight="1">
      <c r="B69" s="154">
        <v>32</v>
      </c>
      <c r="C69" s="385" t="s">
        <v>365</v>
      </c>
      <c r="D69" s="387"/>
      <c r="E69" s="387"/>
      <c r="F69" s="388" t="s">
        <v>67</v>
      </c>
      <c r="G69" s="388"/>
      <c r="H69" s="155" t="s">
        <v>208</v>
      </c>
      <c r="I69" s="157">
        <f>J99</f>
        <v>3</v>
      </c>
      <c r="J69" s="158"/>
      <c r="K69" s="154"/>
    </row>
    <row r="70" spans="2:11" s="1" customFormat="1" ht="120.05" customHeight="1">
      <c r="B70" s="154">
        <v>33</v>
      </c>
      <c r="C70" s="385" t="s">
        <v>366</v>
      </c>
      <c r="D70" s="387"/>
      <c r="E70" s="387"/>
      <c r="F70" s="388" t="s">
        <v>69</v>
      </c>
      <c r="G70" s="388"/>
      <c r="H70" s="155" t="s">
        <v>65</v>
      </c>
      <c r="I70" s="157"/>
      <c r="J70" s="158"/>
      <c r="K70" s="154"/>
    </row>
    <row r="71" spans="2:11" s="1" customFormat="1" ht="159.75" customHeight="1">
      <c r="B71" s="154">
        <v>34</v>
      </c>
      <c r="C71" s="385" t="s">
        <v>367</v>
      </c>
      <c r="D71" s="387"/>
      <c r="E71" s="387"/>
      <c r="F71" s="388" t="s">
        <v>71</v>
      </c>
      <c r="G71" s="388"/>
      <c r="H71" s="155" t="s">
        <v>25</v>
      </c>
      <c r="I71" s="154"/>
      <c r="J71" s="158"/>
      <c r="K71" s="154"/>
    </row>
    <row r="72" spans="2:11" s="1" customFormat="1" ht="313.10000000000002" customHeight="1">
      <c r="B72" s="154">
        <v>35</v>
      </c>
      <c r="C72" s="385" t="s">
        <v>368</v>
      </c>
      <c r="D72" s="387"/>
      <c r="E72" s="387"/>
      <c r="F72" s="388" t="s">
        <v>72</v>
      </c>
      <c r="G72" s="388"/>
      <c r="H72" s="155" t="s">
        <v>21</v>
      </c>
      <c r="I72" s="157">
        <f>J105</f>
        <v>1</v>
      </c>
      <c r="J72" s="158"/>
      <c r="K72" s="154"/>
    </row>
    <row r="73" spans="2:11" s="1" customFormat="1" ht="125.2" customHeight="1">
      <c r="B73" s="154">
        <v>36</v>
      </c>
      <c r="C73" s="385" t="s">
        <v>369</v>
      </c>
      <c r="D73" s="387"/>
      <c r="E73" s="387"/>
      <c r="F73" s="388" t="s">
        <v>115</v>
      </c>
      <c r="G73" s="388"/>
      <c r="H73" s="154" t="s">
        <v>17</v>
      </c>
      <c r="I73" s="154"/>
      <c r="J73" s="158"/>
      <c r="K73" s="154"/>
    </row>
    <row r="74" spans="2:11" s="1" customFormat="1" ht="109.45" customHeight="1">
      <c r="B74" s="154">
        <v>37</v>
      </c>
      <c r="C74" s="385" t="s">
        <v>370</v>
      </c>
      <c r="D74" s="387"/>
      <c r="E74" s="387"/>
      <c r="F74" s="388" t="s">
        <v>75</v>
      </c>
      <c r="G74" s="388"/>
      <c r="H74" s="154" t="s">
        <v>17</v>
      </c>
      <c r="I74" s="154"/>
      <c r="J74" s="158"/>
      <c r="K74" s="154"/>
    </row>
    <row r="75" spans="2:11" s="1" customFormat="1" ht="124.55" customHeight="1">
      <c r="B75" s="154">
        <v>38</v>
      </c>
      <c r="C75" s="387" t="s">
        <v>76</v>
      </c>
      <c r="D75" s="387"/>
      <c r="E75" s="387"/>
      <c r="F75" s="393" t="s">
        <v>77</v>
      </c>
      <c r="G75" s="393"/>
      <c r="H75" s="154" t="s">
        <v>17</v>
      </c>
      <c r="I75" s="24"/>
      <c r="J75" s="158"/>
      <c r="K75" s="154"/>
    </row>
    <row r="76" spans="2:11" s="1" customFormat="1" ht="108" customHeight="1">
      <c r="B76" s="154">
        <v>39</v>
      </c>
      <c r="C76" s="387" t="s">
        <v>79</v>
      </c>
      <c r="D76" s="387"/>
      <c r="E76" s="387"/>
      <c r="F76" s="393" t="s">
        <v>80</v>
      </c>
      <c r="G76" s="393"/>
      <c r="H76" s="154" t="s">
        <v>17</v>
      </c>
      <c r="I76" s="24"/>
      <c r="J76" s="158"/>
      <c r="K76" s="154"/>
    </row>
    <row r="77" spans="2:11" s="1" customFormat="1" ht="102.05" customHeight="1">
      <c r="B77" s="154">
        <v>40</v>
      </c>
      <c r="C77" s="389" t="s">
        <v>82</v>
      </c>
      <c r="D77" s="389"/>
      <c r="E77" s="389"/>
      <c r="F77" s="393" t="s">
        <v>83</v>
      </c>
      <c r="G77" s="393"/>
      <c r="H77" s="154" t="s">
        <v>78</v>
      </c>
      <c r="I77" s="24"/>
      <c r="J77" s="158"/>
      <c r="K77" s="154"/>
    </row>
    <row r="78" spans="2:11" s="1" customFormat="1" ht="70.55" customHeight="1">
      <c r="B78" s="154">
        <v>41</v>
      </c>
      <c r="C78" s="387" t="s">
        <v>84</v>
      </c>
      <c r="D78" s="387"/>
      <c r="E78" s="387"/>
      <c r="F78" s="388" t="s">
        <v>85</v>
      </c>
      <c r="G78" s="388"/>
      <c r="H78" s="8" t="s">
        <v>81</v>
      </c>
      <c r="I78" s="154"/>
      <c r="J78" s="158"/>
      <c r="K78" s="154"/>
    </row>
    <row r="79" spans="2:11" s="1" customFormat="1" ht="115.55" customHeight="1">
      <c r="B79" s="154">
        <v>42</v>
      </c>
      <c r="C79" s="389" t="s">
        <v>86</v>
      </c>
      <c r="D79" s="389"/>
      <c r="E79" s="389"/>
      <c r="F79" s="388" t="s">
        <v>87</v>
      </c>
      <c r="G79" s="388"/>
      <c r="H79" s="8" t="s">
        <v>81</v>
      </c>
      <c r="I79" s="154"/>
      <c r="J79" s="158"/>
      <c r="K79" s="154"/>
    </row>
    <row r="80" spans="2:11" s="1" customFormat="1" ht="104.3" customHeight="1">
      <c r="B80" s="154">
        <v>43</v>
      </c>
      <c r="C80" s="387" t="s">
        <v>89</v>
      </c>
      <c r="D80" s="387"/>
      <c r="E80" s="387"/>
      <c r="F80" s="388" t="s">
        <v>87</v>
      </c>
      <c r="G80" s="388"/>
      <c r="H80" s="8" t="s">
        <v>27</v>
      </c>
      <c r="I80" s="154"/>
      <c r="J80" s="158"/>
      <c r="K80" s="154"/>
    </row>
    <row r="81" spans="2:11" s="1" customFormat="1" ht="95.3" customHeight="1">
      <c r="B81" s="154">
        <v>44</v>
      </c>
      <c r="C81" s="387" t="s">
        <v>91</v>
      </c>
      <c r="D81" s="387"/>
      <c r="E81" s="387"/>
      <c r="F81" s="388" t="s">
        <v>92</v>
      </c>
      <c r="G81" s="388"/>
      <c r="H81" s="8" t="s">
        <v>17</v>
      </c>
      <c r="I81" s="154"/>
      <c r="J81" s="158"/>
      <c r="K81" s="154"/>
    </row>
    <row r="82" spans="2:11" s="1" customFormat="1" ht="132.75" customHeight="1">
      <c r="B82" s="154">
        <v>45</v>
      </c>
      <c r="C82" s="387" t="s">
        <v>371</v>
      </c>
      <c r="D82" s="387"/>
      <c r="E82" s="387"/>
      <c r="F82" s="388" t="s">
        <v>94</v>
      </c>
      <c r="G82" s="388"/>
      <c r="H82" s="8" t="s">
        <v>215</v>
      </c>
      <c r="I82" s="157"/>
      <c r="J82" s="158"/>
      <c r="K82" s="154"/>
    </row>
    <row r="83" spans="2:11" s="1" customFormat="1" ht="102.7" customHeight="1">
      <c r="B83" s="154">
        <v>46</v>
      </c>
      <c r="C83" s="387" t="s">
        <v>372</v>
      </c>
      <c r="D83" s="387"/>
      <c r="E83" s="387"/>
      <c r="F83" s="388" t="s">
        <v>96</v>
      </c>
      <c r="G83" s="388"/>
      <c r="H83" s="8" t="s">
        <v>17</v>
      </c>
      <c r="I83" s="157">
        <v>0</v>
      </c>
      <c r="J83" s="158"/>
      <c r="K83" s="154"/>
    </row>
    <row r="84" spans="2:11" s="1" customFormat="1" ht="171.8" customHeight="1">
      <c r="B84" s="154">
        <v>47</v>
      </c>
      <c r="C84" s="387" t="s">
        <v>97</v>
      </c>
      <c r="D84" s="387"/>
      <c r="E84" s="387"/>
      <c r="F84" s="388" t="s">
        <v>98</v>
      </c>
      <c r="G84" s="388"/>
      <c r="H84" s="8" t="s">
        <v>78</v>
      </c>
      <c r="I84" s="157"/>
      <c r="J84" s="158"/>
      <c r="K84" s="154">
        <v>0</v>
      </c>
    </row>
    <row r="85" spans="2:11" s="1" customFormat="1" ht="120.05" customHeight="1">
      <c r="B85" s="154">
        <v>48</v>
      </c>
      <c r="C85" s="387" t="s">
        <v>99</v>
      </c>
      <c r="D85" s="387"/>
      <c r="E85" s="387"/>
      <c r="F85" s="331" t="s">
        <v>100</v>
      </c>
      <c r="G85" s="332"/>
      <c r="H85" s="16" t="s">
        <v>217</v>
      </c>
      <c r="I85" s="20"/>
      <c r="J85" s="20"/>
      <c r="K85" s="20"/>
    </row>
    <row r="86" spans="2:11" s="1" customFormat="1" ht="72" customHeight="1">
      <c r="B86" s="154">
        <v>49</v>
      </c>
      <c r="C86" s="389" t="s">
        <v>102</v>
      </c>
      <c r="D86" s="389"/>
      <c r="E86" s="389"/>
      <c r="F86" s="331" t="s">
        <v>258</v>
      </c>
      <c r="G86" s="332"/>
      <c r="H86" s="16" t="s">
        <v>15</v>
      </c>
      <c r="I86" s="16"/>
      <c r="J86" s="16"/>
      <c r="K86" s="16"/>
    </row>
    <row r="87" spans="2:11" s="1" customFormat="1" ht="174.7" customHeight="1">
      <c r="B87" s="154">
        <v>50</v>
      </c>
      <c r="C87" s="389" t="s">
        <v>104</v>
      </c>
      <c r="D87" s="389"/>
      <c r="E87" s="389"/>
      <c r="F87" s="331" t="s">
        <v>105</v>
      </c>
      <c r="G87" s="332"/>
      <c r="H87" s="16" t="s">
        <v>217</v>
      </c>
      <c r="I87" s="16"/>
      <c r="J87" s="16"/>
      <c r="K87" s="16"/>
    </row>
    <row r="88" spans="2:11" s="1" customFormat="1" ht="16.100000000000001">
      <c r="B88" s="390" t="s">
        <v>219</v>
      </c>
      <c r="C88" s="391"/>
      <c r="D88" s="392"/>
      <c r="E88" s="159" t="s">
        <v>220</v>
      </c>
      <c r="F88" s="159"/>
      <c r="G88" s="159" t="s">
        <v>221</v>
      </c>
      <c r="H88" s="159" t="s">
        <v>222</v>
      </c>
      <c r="I88" s="156" t="s">
        <v>223</v>
      </c>
      <c r="J88" s="159" t="s">
        <v>5</v>
      </c>
      <c r="K88" s="159" t="s">
        <v>4</v>
      </c>
    </row>
    <row r="89" spans="2:11" s="1" customFormat="1" ht="16.100000000000001">
      <c r="B89" s="385" t="s">
        <v>224</v>
      </c>
      <c r="C89" s="385"/>
      <c r="D89" s="385"/>
      <c r="E89" s="385"/>
      <c r="F89" s="160"/>
      <c r="G89" s="160"/>
      <c r="H89" s="160"/>
      <c r="I89" s="155"/>
      <c r="J89" s="161"/>
      <c r="K89" s="159"/>
    </row>
    <row r="90" spans="2:11" s="1" customFormat="1" ht="16.100000000000001">
      <c r="B90" s="317" t="s">
        <v>225</v>
      </c>
      <c r="C90" s="317"/>
      <c r="D90" s="317"/>
      <c r="E90" s="155"/>
      <c r="F90" s="160"/>
      <c r="G90" s="161">
        <v>4</v>
      </c>
      <c r="H90" s="161">
        <v>2</v>
      </c>
      <c r="I90" s="155">
        <v>3</v>
      </c>
      <c r="J90" s="161">
        <v>12</v>
      </c>
      <c r="K90" s="159"/>
    </row>
    <row r="91" spans="2:11" s="1" customFormat="1" ht="16.100000000000001">
      <c r="B91" s="29"/>
      <c r="C91" s="29"/>
      <c r="D91" s="29"/>
      <c r="E91" s="155">
        <v>2</v>
      </c>
      <c r="F91" s="160"/>
      <c r="G91" s="161">
        <v>2</v>
      </c>
      <c r="H91" s="161">
        <v>2</v>
      </c>
      <c r="I91" s="155">
        <v>3</v>
      </c>
      <c r="J91" s="161">
        <f>G91*H91*I91*E91</f>
        <v>24</v>
      </c>
      <c r="K91" s="159"/>
    </row>
    <row r="92" spans="2:11" s="1" customFormat="1" ht="16.100000000000001">
      <c r="B92" s="317" t="s">
        <v>230</v>
      </c>
      <c r="C92" s="317"/>
      <c r="D92" s="317"/>
      <c r="E92" s="155"/>
      <c r="F92" s="160"/>
      <c r="G92" s="161"/>
      <c r="H92" s="161"/>
      <c r="I92" s="155"/>
      <c r="J92" s="161">
        <f>(J90+J91)*0.1</f>
        <v>3.6</v>
      </c>
      <c r="K92" s="159"/>
    </row>
    <row r="93" spans="2:11" s="1" customFormat="1" ht="16.100000000000001">
      <c r="B93" s="386" t="s">
        <v>227</v>
      </c>
      <c r="C93" s="386"/>
      <c r="D93" s="386"/>
      <c r="E93" s="162"/>
      <c r="F93" s="160"/>
      <c r="G93" s="160"/>
      <c r="H93" s="160"/>
      <c r="I93" s="163"/>
      <c r="J93" s="161">
        <f>SUM(J90:J92)</f>
        <v>39.6</v>
      </c>
      <c r="K93" s="155" t="s">
        <v>21</v>
      </c>
    </row>
    <row r="94" spans="2:11" s="1" customFormat="1" ht="16.100000000000001">
      <c r="B94" s="386" t="s">
        <v>227</v>
      </c>
      <c r="C94" s="386"/>
      <c r="D94" s="386"/>
      <c r="E94" s="153"/>
      <c r="F94" s="160"/>
      <c r="G94" s="160"/>
      <c r="H94" s="160"/>
      <c r="I94" s="163"/>
      <c r="J94" s="161">
        <f>ROUNDUP(J93,0)</f>
        <v>40</v>
      </c>
      <c r="K94" s="155" t="s">
        <v>21</v>
      </c>
    </row>
    <row r="95" spans="2:11">
      <c r="B95" s="324" t="s">
        <v>259</v>
      </c>
      <c r="C95" s="324"/>
      <c r="D95" s="324"/>
      <c r="E95" s="82"/>
      <c r="F95" s="82"/>
      <c r="G95" s="13"/>
      <c r="H95" s="13"/>
      <c r="I95" s="8"/>
      <c r="J95" s="13"/>
      <c r="K95" s="14"/>
    </row>
    <row r="96" spans="2:11">
      <c r="B96" s="317" t="s">
        <v>225</v>
      </c>
      <c r="C96" s="317"/>
      <c r="D96" s="317"/>
      <c r="E96" s="73"/>
      <c r="F96" s="73"/>
      <c r="G96" s="13"/>
      <c r="H96" s="13"/>
      <c r="I96" s="8"/>
      <c r="J96" s="33">
        <f>J24</f>
        <v>2.0700000000000003</v>
      </c>
      <c r="K96" s="14"/>
    </row>
    <row r="97" spans="2:11">
      <c r="B97" s="317" t="s">
        <v>230</v>
      </c>
      <c r="C97" s="317"/>
      <c r="D97" s="317"/>
      <c r="E97" s="73"/>
      <c r="F97" s="73"/>
      <c r="G97" s="13"/>
      <c r="H97" s="13"/>
      <c r="I97" s="8"/>
      <c r="J97" s="33">
        <f>J96*0.1</f>
        <v>0.20700000000000005</v>
      </c>
      <c r="K97" s="14"/>
    </row>
    <row r="98" spans="2:11">
      <c r="B98" s="318" t="s">
        <v>227</v>
      </c>
      <c r="C98" s="318"/>
      <c r="D98" s="318"/>
      <c r="E98" s="73"/>
      <c r="F98" s="73"/>
      <c r="G98" s="13"/>
      <c r="H98" s="13"/>
      <c r="I98" s="8"/>
      <c r="J98" s="33">
        <f>SUM(J96:J97)</f>
        <v>2.2770000000000001</v>
      </c>
      <c r="K98" s="8"/>
    </row>
    <row r="99" spans="2:11">
      <c r="B99" s="318" t="s">
        <v>227</v>
      </c>
      <c r="C99" s="318"/>
      <c r="D99" s="318"/>
      <c r="E99" s="73"/>
      <c r="F99" s="73"/>
      <c r="G99" s="13"/>
      <c r="H99" s="13"/>
      <c r="I99" s="8"/>
      <c r="J99" s="33">
        <f>ROUNDUP(J98,0)</f>
        <v>3</v>
      </c>
      <c r="K99" s="8" t="s">
        <v>25</v>
      </c>
    </row>
    <row r="100" spans="2:11">
      <c r="B100" s="2"/>
      <c r="C100" s="2"/>
      <c r="D100" s="2"/>
      <c r="K100" s="2"/>
    </row>
    <row r="101" spans="2:11">
      <c r="B101" s="324" t="s">
        <v>373</v>
      </c>
      <c r="C101" s="324"/>
      <c r="D101" s="324"/>
      <c r="E101" s="82"/>
      <c r="F101" s="82"/>
      <c r="G101" s="13"/>
      <c r="H101" s="13"/>
      <c r="I101" s="8"/>
      <c r="J101" s="13"/>
      <c r="K101" s="14"/>
    </row>
    <row r="102" spans="2:11">
      <c r="B102" s="317" t="s">
        <v>225</v>
      </c>
      <c r="C102" s="317"/>
      <c r="D102" s="317"/>
      <c r="E102" s="73"/>
      <c r="F102" s="73"/>
      <c r="G102" s="13"/>
      <c r="H102" s="13"/>
      <c r="I102" s="8"/>
      <c r="J102" s="33">
        <f>J25</f>
        <v>2.7E-2</v>
      </c>
      <c r="K102" s="14"/>
    </row>
    <row r="103" spans="2:11">
      <c r="B103" s="317" t="s">
        <v>230</v>
      </c>
      <c r="C103" s="317"/>
      <c r="D103" s="317"/>
      <c r="E103" s="73"/>
      <c r="F103" s="73"/>
      <c r="G103" s="13"/>
      <c r="H103" s="13"/>
      <c r="I103" s="8"/>
      <c r="J103" s="33">
        <f>J102*0.1</f>
        <v>2.7000000000000001E-3</v>
      </c>
      <c r="K103" s="14"/>
    </row>
    <row r="104" spans="2:11">
      <c r="B104" s="318" t="s">
        <v>227</v>
      </c>
      <c r="C104" s="318"/>
      <c r="D104" s="318"/>
      <c r="E104" s="73"/>
      <c r="F104" s="73"/>
      <c r="G104" s="13"/>
      <c r="H104" s="13"/>
      <c r="I104" s="8"/>
      <c r="J104" s="33">
        <f>SUM(J102:J103)</f>
        <v>2.9700000000000001E-2</v>
      </c>
      <c r="K104" s="8" t="s">
        <v>21</v>
      </c>
    </row>
    <row r="105" spans="2:11">
      <c r="B105" s="318" t="s">
        <v>227</v>
      </c>
      <c r="C105" s="318"/>
      <c r="D105" s="318"/>
      <c r="E105" s="73"/>
      <c r="F105" s="73"/>
      <c r="G105" s="13"/>
      <c r="H105" s="13"/>
      <c r="I105" s="8"/>
      <c r="J105" s="33">
        <f>ROUNDUP(J104,0)</f>
        <v>1</v>
      </c>
      <c r="K105" s="8" t="s">
        <v>21</v>
      </c>
    </row>
  </sheetData>
  <mergeCells count="134">
    <mergeCell ref="E9:K9"/>
    <mergeCell ref="G13:I13"/>
    <mergeCell ref="C28:D28"/>
    <mergeCell ref="C29:D29"/>
    <mergeCell ref="C30:D30"/>
    <mergeCell ref="B35:J35"/>
    <mergeCell ref="C37:E37"/>
    <mergeCell ref="F37:G37"/>
    <mergeCell ref="C38:E38"/>
    <mergeCell ref="F38:G38"/>
    <mergeCell ref="E13:E14"/>
    <mergeCell ref="J13:J14"/>
    <mergeCell ref="K13:K14"/>
    <mergeCell ref="K15:K18"/>
    <mergeCell ref="K19:K20"/>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F64:G64"/>
    <mergeCell ref="C65:E65"/>
    <mergeCell ref="F65:G65"/>
    <mergeCell ref="C66:E66"/>
    <mergeCell ref="F66:G66"/>
    <mergeCell ref="C67:E67"/>
    <mergeCell ref="F67:G67"/>
    <mergeCell ref="C68:E68"/>
    <mergeCell ref="F68:G68"/>
    <mergeCell ref="F69:G69"/>
    <mergeCell ref="C70:E70"/>
    <mergeCell ref="F70:G70"/>
    <mergeCell ref="C71:E71"/>
    <mergeCell ref="F71:G71"/>
    <mergeCell ref="C72:E72"/>
    <mergeCell ref="F72:G72"/>
    <mergeCell ref="C73:E73"/>
    <mergeCell ref="F73:G73"/>
    <mergeCell ref="F74:G74"/>
    <mergeCell ref="C75:E75"/>
    <mergeCell ref="F75:G75"/>
    <mergeCell ref="C76:E76"/>
    <mergeCell ref="F76:G76"/>
    <mergeCell ref="C77:E77"/>
    <mergeCell ref="F77:G77"/>
    <mergeCell ref="C78:E78"/>
    <mergeCell ref="F78:G78"/>
    <mergeCell ref="F84:G84"/>
    <mergeCell ref="C85:E85"/>
    <mergeCell ref="F85:G85"/>
    <mergeCell ref="C86:E86"/>
    <mergeCell ref="F86:G86"/>
    <mergeCell ref="C87:E87"/>
    <mergeCell ref="F87:G87"/>
    <mergeCell ref="B88:D88"/>
    <mergeCell ref="C79:E79"/>
    <mergeCell ref="F79:G79"/>
    <mergeCell ref="C80:E80"/>
    <mergeCell ref="F80:G80"/>
    <mergeCell ref="C81:E81"/>
    <mergeCell ref="F81:G81"/>
    <mergeCell ref="C82:E82"/>
    <mergeCell ref="F82:G82"/>
    <mergeCell ref="C83:E83"/>
    <mergeCell ref="F83:G83"/>
    <mergeCell ref="B99:D99"/>
    <mergeCell ref="B101:D101"/>
    <mergeCell ref="B102:D102"/>
    <mergeCell ref="B103:D103"/>
    <mergeCell ref="B104:D104"/>
    <mergeCell ref="B105:D105"/>
    <mergeCell ref="B13:B14"/>
    <mergeCell ref="C13:C14"/>
    <mergeCell ref="C15:C18"/>
    <mergeCell ref="D13:D14"/>
    <mergeCell ref="D15:D18"/>
    <mergeCell ref="B89:E89"/>
    <mergeCell ref="B90:D90"/>
    <mergeCell ref="B92:D92"/>
    <mergeCell ref="B93:D93"/>
    <mergeCell ref="B94:D94"/>
    <mergeCell ref="B95:D95"/>
    <mergeCell ref="B96:D96"/>
    <mergeCell ref="B97:D97"/>
    <mergeCell ref="B98:D98"/>
    <mergeCell ref="C84:E84"/>
    <mergeCell ref="C74:E74"/>
    <mergeCell ref="C69:E69"/>
    <mergeCell ref="C64:E64"/>
  </mergeCells>
  <pageMargins left="0.75" right="0.75" top="1" bottom="1" header="0.5" footer="0.5"/>
  <pageSetup scale="3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B2:K97"/>
  <sheetViews>
    <sheetView view="pageBreakPreview" zoomScale="70" zoomScaleNormal="100"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374</v>
      </c>
      <c r="F3" s="2">
        <v>15</v>
      </c>
    </row>
    <row r="4" spans="2:11" ht="21.05" customHeight="1">
      <c r="B4" s="5" t="s">
        <v>119</v>
      </c>
      <c r="C4" s="8" t="s">
        <v>375</v>
      </c>
    </row>
    <row r="5" spans="2:11" ht="21.05" customHeight="1">
      <c r="B5" s="5" t="s">
        <v>122</v>
      </c>
      <c r="C5" s="7" t="s">
        <v>376</v>
      </c>
    </row>
    <row r="6" spans="2:11" ht="21.05" customHeight="1">
      <c r="B6" s="5" t="s">
        <v>124</v>
      </c>
      <c r="C6" s="7"/>
    </row>
    <row r="7" spans="2:11" ht="21.05" customHeight="1">
      <c r="B7" s="5" t="s">
        <v>125</v>
      </c>
      <c r="C7" s="7">
        <v>3</v>
      </c>
    </row>
    <row r="8" spans="2:11" ht="21.05" customHeight="1">
      <c r="B8" s="5" t="s">
        <v>126</v>
      </c>
      <c r="C8" s="7" t="s">
        <v>377</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c r="C15" s="8"/>
      <c r="D15" s="8"/>
      <c r="E15" s="8"/>
      <c r="F15" s="8"/>
      <c r="G15" s="8"/>
      <c r="H15" s="8"/>
      <c r="I15" s="14"/>
      <c r="J15" s="8"/>
      <c r="K15" s="104"/>
    </row>
    <row r="16" spans="2:11">
      <c r="B16" s="14"/>
      <c r="C16" s="8"/>
      <c r="D16" s="8"/>
      <c r="E16" s="13"/>
      <c r="F16" s="8"/>
      <c r="G16" s="8"/>
      <c r="H16" s="13"/>
      <c r="I16" s="13"/>
      <c r="J16" s="8"/>
      <c r="K16" s="14"/>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22.35" customHeight="1">
      <c r="B20" s="6"/>
      <c r="C20" s="6"/>
      <c r="D20" s="16"/>
      <c r="E20" s="6"/>
      <c r="F20" s="6"/>
      <c r="G20" s="15"/>
      <c r="H20" s="13"/>
      <c r="I20" s="7"/>
      <c r="J20" s="21"/>
      <c r="K20" s="14"/>
    </row>
    <row r="21" spans="2:11" ht="22.35" customHeight="1">
      <c r="B21" s="6"/>
      <c r="C21" s="17"/>
      <c r="D21" s="14"/>
      <c r="E21" s="16"/>
      <c r="F21" s="16"/>
      <c r="G21" s="8"/>
      <c r="H21" s="8"/>
      <c r="I21" s="7"/>
      <c r="J21" s="21"/>
      <c r="K21" s="14"/>
    </row>
    <row r="22" spans="2:11" ht="22.35" customHeight="1">
      <c r="B22" s="6"/>
      <c r="C22" s="17"/>
      <c r="D22" s="14"/>
      <c r="E22" s="16"/>
      <c r="F22" s="16"/>
      <c r="G22" s="8"/>
      <c r="H22" s="8"/>
      <c r="I22" s="7"/>
      <c r="J22" s="21"/>
      <c r="K22" s="14"/>
    </row>
    <row r="23" spans="2:11" ht="22.35" customHeight="1">
      <c r="B23" s="6"/>
      <c r="C23" s="17"/>
      <c r="D23" s="14"/>
      <c r="E23" s="16"/>
      <c r="F23" s="16"/>
      <c r="G23" s="8"/>
      <c r="H23" s="8"/>
      <c r="I23" s="7"/>
      <c r="J23" s="21"/>
      <c r="K23" s="14"/>
    </row>
    <row r="24" spans="2:11" ht="22.35" customHeight="1">
      <c r="B24" s="6"/>
      <c r="C24" s="322"/>
      <c r="D24" s="322"/>
      <c r="E24" s="16"/>
      <c r="F24" s="16"/>
      <c r="G24" s="8"/>
      <c r="H24" s="8"/>
      <c r="I24" s="7"/>
      <c r="J24" s="21"/>
      <c r="K24" s="14"/>
    </row>
    <row r="25" spans="2:11" ht="22.35" customHeight="1">
      <c r="B25" s="6"/>
      <c r="C25" s="379"/>
      <c r="D25" s="379"/>
      <c r="E25" s="16"/>
      <c r="F25" s="16"/>
      <c r="G25" s="8"/>
      <c r="H25" s="8"/>
      <c r="I25" s="7"/>
      <c r="J25" s="21"/>
      <c r="K25" s="14"/>
    </row>
    <row r="26" spans="2:11" ht="22.35" customHeight="1">
      <c r="B26" s="14"/>
      <c r="C26" s="323"/>
      <c r="D26" s="323"/>
      <c r="E26" s="13"/>
      <c r="F26" s="13"/>
      <c r="G26" s="13"/>
      <c r="H26" s="13"/>
      <c r="I26" s="13"/>
      <c r="J26" s="21"/>
      <c r="K26" s="14"/>
    </row>
    <row r="27" spans="2:11" ht="21.7" customHeight="1">
      <c r="B27" s="14"/>
      <c r="C27" s="13"/>
      <c r="D27" s="13"/>
      <c r="E27" s="13"/>
      <c r="F27" s="13"/>
      <c r="G27" s="13"/>
      <c r="H27" s="13"/>
      <c r="I27" s="13"/>
      <c r="J27" s="21"/>
      <c r="K27" s="24"/>
    </row>
    <row r="28" spans="2:11" ht="21.7" customHeight="1">
      <c r="B28" s="16"/>
      <c r="C28" s="13"/>
      <c r="D28" s="13"/>
      <c r="E28" s="13"/>
      <c r="F28" s="13"/>
      <c r="G28" s="13"/>
      <c r="H28" s="13"/>
      <c r="I28" s="13"/>
      <c r="J28" s="21"/>
      <c r="K28" s="24"/>
    </row>
    <row r="29" spans="2:11">
      <c r="B29" s="16"/>
      <c r="C29" s="16"/>
      <c r="D29" s="16"/>
      <c r="E29" s="16"/>
      <c r="F29" s="16"/>
      <c r="G29" s="13"/>
      <c r="H29" s="13"/>
      <c r="I29" s="13"/>
      <c r="J29" s="24"/>
      <c r="K29" s="14"/>
    </row>
    <row r="30" spans="2:11">
      <c r="B30" s="14"/>
      <c r="C30" s="8"/>
      <c r="D30" s="8"/>
      <c r="E30" s="13"/>
      <c r="F30" s="13"/>
      <c r="G30" s="13"/>
      <c r="H30" s="13"/>
      <c r="I30" s="13"/>
      <c r="J30" s="13"/>
      <c r="K30" s="14"/>
    </row>
    <row r="31" spans="2:11">
      <c r="B31" s="324" t="s">
        <v>171</v>
      </c>
      <c r="C31" s="324"/>
      <c r="D31" s="324"/>
      <c r="E31" s="324"/>
      <c r="F31" s="324"/>
      <c r="G31" s="324"/>
      <c r="H31" s="324"/>
      <c r="I31" s="324"/>
      <c r="J31" s="324"/>
      <c r="K31" s="14"/>
    </row>
    <row r="32" spans="2:11">
      <c r="B32" s="8"/>
      <c r="C32" s="8"/>
      <c r="D32" s="8"/>
      <c r="E32" s="13"/>
      <c r="F32" s="13"/>
      <c r="G32" s="13"/>
      <c r="H32" s="13"/>
      <c r="I32" s="13"/>
      <c r="J32" s="13"/>
      <c r="K32" s="14"/>
    </row>
    <row r="33" spans="2:11" s="1" customFormat="1" ht="29.1" customHeight="1">
      <c r="B33" s="6" t="s">
        <v>1</v>
      </c>
      <c r="C33" s="337" t="s">
        <v>2</v>
      </c>
      <c r="D33" s="337"/>
      <c r="E33" s="337"/>
      <c r="F33" s="337" t="s">
        <v>3</v>
      </c>
      <c r="G33" s="337"/>
      <c r="H33" s="7" t="s">
        <v>4</v>
      </c>
      <c r="I33" s="7" t="s">
        <v>5</v>
      </c>
      <c r="J33" s="7" t="s">
        <v>172</v>
      </c>
      <c r="K33" s="7" t="s">
        <v>173</v>
      </c>
    </row>
    <row r="34" spans="2:11" s="1" customFormat="1" ht="218.1" customHeight="1">
      <c r="B34" s="16">
        <v>1</v>
      </c>
      <c r="C34" s="328" t="s">
        <v>174</v>
      </c>
      <c r="D34" s="329"/>
      <c r="E34" s="329"/>
      <c r="F34" s="330" t="s">
        <v>8</v>
      </c>
      <c r="G34" s="330"/>
      <c r="H34" s="8" t="s">
        <v>175</v>
      </c>
      <c r="I34" s="22">
        <v>1</v>
      </c>
      <c r="J34" s="23"/>
      <c r="K34" s="16"/>
    </row>
    <row r="35" spans="2:11" s="1" customFormat="1" ht="209.6" customHeight="1">
      <c r="B35" s="16">
        <v>2</v>
      </c>
      <c r="C35" s="328" t="s">
        <v>176</v>
      </c>
      <c r="D35" s="329"/>
      <c r="E35" s="329"/>
      <c r="F35" s="330" t="s">
        <v>11</v>
      </c>
      <c r="G35" s="330"/>
      <c r="H35" s="16" t="s">
        <v>12</v>
      </c>
      <c r="I35" s="16"/>
      <c r="J35" s="23"/>
      <c r="K35" s="16"/>
    </row>
    <row r="36" spans="2:11" s="1" customFormat="1" ht="236.6" customHeight="1">
      <c r="B36" s="16">
        <v>3</v>
      </c>
      <c r="C36" s="328" t="s">
        <v>177</v>
      </c>
      <c r="D36" s="329"/>
      <c r="E36" s="329"/>
      <c r="F36" s="330" t="s">
        <v>14</v>
      </c>
      <c r="G36" s="330"/>
      <c r="H36" s="16" t="s">
        <v>15</v>
      </c>
      <c r="I36" s="16"/>
      <c r="J36" s="23"/>
      <c r="K36" s="16"/>
    </row>
    <row r="37" spans="2:11" s="1" customFormat="1" ht="194.95" customHeight="1">
      <c r="B37" s="16">
        <v>4</v>
      </c>
      <c r="C37" s="328" t="s">
        <v>178</v>
      </c>
      <c r="D37" s="329"/>
      <c r="E37" s="329"/>
      <c r="F37" s="330" t="s">
        <v>16</v>
      </c>
      <c r="G37" s="330"/>
      <c r="H37" s="16" t="s">
        <v>17</v>
      </c>
      <c r="I37" s="16"/>
      <c r="J37" s="23"/>
      <c r="K37" s="16"/>
    </row>
    <row r="38" spans="2:11" s="1" customFormat="1" ht="88.4" customHeight="1">
      <c r="B38" s="16">
        <v>5</v>
      </c>
      <c r="C38" s="328" t="s">
        <v>179</v>
      </c>
      <c r="D38" s="329"/>
      <c r="E38" s="329"/>
      <c r="F38" s="330" t="s">
        <v>112</v>
      </c>
      <c r="G38" s="330"/>
      <c r="H38" s="16" t="s">
        <v>12</v>
      </c>
      <c r="I38" s="22"/>
      <c r="J38" s="23"/>
      <c r="K38" s="16"/>
    </row>
    <row r="39" spans="2:11" s="1" customFormat="1" ht="272.60000000000002" customHeight="1">
      <c r="B39" s="16">
        <v>6</v>
      </c>
      <c r="C39" s="328" t="s">
        <v>180</v>
      </c>
      <c r="D39" s="329"/>
      <c r="E39" s="329"/>
      <c r="F39" s="330" t="s">
        <v>20</v>
      </c>
      <c r="G39" s="330"/>
      <c r="H39" s="8" t="s">
        <v>21</v>
      </c>
      <c r="I39" s="22"/>
      <c r="J39" s="23"/>
      <c r="K39" s="16"/>
    </row>
    <row r="40" spans="2:11" s="1" customFormat="1" ht="192.05" customHeight="1">
      <c r="B40" s="16">
        <v>7</v>
      </c>
      <c r="C40" s="328" t="s">
        <v>181</v>
      </c>
      <c r="D40" s="329"/>
      <c r="E40" s="329"/>
      <c r="F40" s="330" t="s">
        <v>22</v>
      </c>
      <c r="G40" s="330"/>
      <c r="H40" s="8" t="s">
        <v>23</v>
      </c>
      <c r="I40" s="16"/>
      <c r="J40" s="23"/>
      <c r="K40" s="16"/>
    </row>
    <row r="41" spans="2:11" s="1" customFormat="1" ht="232.75" customHeight="1">
      <c r="B41" s="16">
        <v>8</v>
      </c>
      <c r="C41" s="328" t="s">
        <v>182</v>
      </c>
      <c r="D41" s="329"/>
      <c r="E41" s="329"/>
      <c r="F41" s="330" t="s">
        <v>183</v>
      </c>
      <c r="G41" s="330"/>
      <c r="H41" s="8" t="s">
        <v>25</v>
      </c>
      <c r="I41" s="16"/>
      <c r="J41" s="23"/>
      <c r="K41" s="16"/>
    </row>
    <row r="42" spans="2:11" s="1" customFormat="1" ht="292.35000000000002" customHeight="1">
      <c r="B42" s="16">
        <v>9</v>
      </c>
      <c r="C42" s="328" t="s">
        <v>184</v>
      </c>
      <c r="D42" s="329"/>
      <c r="E42" s="329"/>
      <c r="F42" s="330" t="s">
        <v>26</v>
      </c>
      <c r="G42" s="330"/>
      <c r="H42" s="8" t="s">
        <v>27</v>
      </c>
      <c r="I42" s="16"/>
      <c r="J42" s="23"/>
      <c r="K42" s="16"/>
    </row>
    <row r="43" spans="2:11" s="1" customFormat="1" ht="262.8" customHeight="1">
      <c r="B43" s="16">
        <v>10</v>
      </c>
      <c r="C43" s="328" t="s">
        <v>185</v>
      </c>
      <c r="D43" s="329"/>
      <c r="E43" s="329"/>
      <c r="F43" s="330" t="s">
        <v>29</v>
      </c>
      <c r="G43" s="330"/>
      <c r="H43" s="8" t="s">
        <v>27</v>
      </c>
      <c r="I43" s="16"/>
      <c r="J43" s="23"/>
      <c r="K43" s="16"/>
    </row>
    <row r="44" spans="2:11" s="1" customFormat="1" ht="248.95" customHeight="1">
      <c r="B44" s="16">
        <v>11</v>
      </c>
      <c r="C44" s="328" t="s">
        <v>186</v>
      </c>
      <c r="D44" s="329"/>
      <c r="E44" s="329"/>
      <c r="F44" s="330" t="s">
        <v>31</v>
      </c>
      <c r="G44" s="330"/>
      <c r="H44" s="8" t="s">
        <v>27</v>
      </c>
      <c r="I44" s="16"/>
      <c r="J44" s="23"/>
      <c r="K44" s="16"/>
    </row>
    <row r="45" spans="2:11" s="1" customFormat="1" ht="145.80000000000001" customHeight="1">
      <c r="B45" s="16">
        <v>12</v>
      </c>
      <c r="C45" s="328" t="s">
        <v>187</v>
      </c>
      <c r="D45" s="329"/>
      <c r="E45" s="329"/>
      <c r="F45" s="330" t="s">
        <v>33</v>
      </c>
      <c r="G45" s="330"/>
      <c r="H45" s="8" t="s">
        <v>27</v>
      </c>
      <c r="I45" s="16"/>
      <c r="J45" s="23"/>
      <c r="K45" s="16"/>
    </row>
    <row r="46" spans="2:11" s="1" customFormat="1" ht="282.7" customHeight="1">
      <c r="B46" s="16">
        <v>13</v>
      </c>
      <c r="C46" s="328" t="s">
        <v>188</v>
      </c>
      <c r="D46" s="329"/>
      <c r="E46" s="329"/>
      <c r="F46" s="330" t="s">
        <v>35</v>
      </c>
      <c r="G46" s="330"/>
      <c r="H46" s="8" t="s">
        <v>27</v>
      </c>
      <c r="I46" s="16"/>
      <c r="J46" s="23"/>
      <c r="K46" s="16"/>
    </row>
    <row r="47" spans="2:11" s="1" customFormat="1" ht="166.85" customHeight="1">
      <c r="B47" s="16">
        <v>14</v>
      </c>
      <c r="C47" s="328" t="s">
        <v>189</v>
      </c>
      <c r="D47" s="329"/>
      <c r="E47" s="329"/>
      <c r="F47" s="330" t="s">
        <v>37</v>
      </c>
      <c r="G47" s="330"/>
      <c r="H47" s="8" t="s">
        <v>27</v>
      </c>
      <c r="I47" s="16"/>
      <c r="J47" s="23"/>
      <c r="K47" s="16"/>
    </row>
    <row r="48" spans="2:11" s="1" customFormat="1" ht="270.64999999999998" customHeight="1">
      <c r="B48" s="16">
        <v>15</v>
      </c>
      <c r="C48" s="328" t="s">
        <v>190</v>
      </c>
      <c r="D48" s="329"/>
      <c r="E48" s="329"/>
      <c r="F48" s="330" t="s">
        <v>39</v>
      </c>
      <c r="G48" s="330"/>
      <c r="H48" s="16" t="s">
        <v>12</v>
      </c>
      <c r="I48" s="16"/>
      <c r="J48" s="23"/>
      <c r="K48" s="16"/>
    </row>
    <row r="49" spans="2:11" s="1" customFormat="1" ht="200.6" customHeight="1">
      <c r="B49" s="16">
        <v>16</v>
      </c>
      <c r="C49" s="328" t="s">
        <v>191</v>
      </c>
      <c r="D49" s="329"/>
      <c r="E49" s="329"/>
      <c r="F49" s="330" t="s">
        <v>40</v>
      </c>
      <c r="G49" s="330"/>
      <c r="H49" s="16"/>
      <c r="I49" s="16"/>
      <c r="J49" s="23"/>
      <c r="K49" s="16"/>
    </row>
    <row r="50" spans="2:11" s="1" customFormat="1" ht="52.75" customHeight="1">
      <c r="B50" s="16">
        <v>17</v>
      </c>
      <c r="C50" s="328" t="s">
        <v>41</v>
      </c>
      <c r="D50" s="328"/>
      <c r="E50" s="328"/>
      <c r="F50" s="330" t="s">
        <v>192</v>
      </c>
      <c r="G50" s="330"/>
      <c r="H50" s="7"/>
      <c r="I50" s="16"/>
      <c r="J50" s="23"/>
      <c r="K50" s="16"/>
    </row>
    <row r="51" spans="2:11" s="1" customFormat="1" ht="86.95" customHeight="1">
      <c r="B51" s="16">
        <v>18</v>
      </c>
      <c r="C51" s="328" t="s">
        <v>193</v>
      </c>
      <c r="D51" s="329"/>
      <c r="E51" s="329"/>
      <c r="F51" s="330" t="s">
        <v>43</v>
      </c>
      <c r="G51" s="330"/>
      <c r="H51" s="16" t="s">
        <v>12</v>
      </c>
      <c r="I51" s="16"/>
      <c r="J51" s="23"/>
      <c r="K51" s="16"/>
    </row>
    <row r="52" spans="2:11" s="1" customFormat="1" ht="163.44999999999999" customHeight="1">
      <c r="B52" s="16">
        <v>19</v>
      </c>
      <c r="C52" s="328" t="s">
        <v>194</v>
      </c>
      <c r="D52" s="329"/>
      <c r="E52" s="329"/>
      <c r="F52" s="330" t="s">
        <v>45</v>
      </c>
      <c r="G52" s="330"/>
      <c r="H52" s="16" t="s">
        <v>12</v>
      </c>
      <c r="I52" s="22"/>
      <c r="J52" s="23"/>
      <c r="K52" s="8"/>
    </row>
    <row r="53" spans="2:11" s="1" customFormat="1" ht="122.5" customHeight="1">
      <c r="B53" s="16">
        <v>20</v>
      </c>
      <c r="C53" s="328" t="s">
        <v>195</v>
      </c>
      <c r="D53" s="329"/>
      <c r="E53" s="329"/>
      <c r="F53" s="330" t="s">
        <v>47</v>
      </c>
      <c r="G53" s="330"/>
      <c r="H53" s="16" t="s">
        <v>12</v>
      </c>
      <c r="I53" s="22">
        <v>0</v>
      </c>
      <c r="J53" s="23"/>
      <c r="K53" s="16"/>
    </row>
    <row r="54" spans="2:11" s="1" customFormat="1" ht="103.85" customHeight="1">
      <c r="B54" s="16">
        <v>21</v>
      </c>
      <c r="C54" s="328" t="s">
        <v>196</v>
      </c>
      <c r="D54" s="329"/>
      <c r="E54" s="329"/>
      <c r="F54" s="330" t="s">
        <v>48</v>
      </c>
      <c r="G54" s="330"/>
      <c r="H54" s="16" t="s">
        <v>12</v>
      </c>
      <c r="I54" s="22">
        <v>0</v>
      </c>
      <c r="J54" s="23"/>
      <c r="K54" s="16"/>
    </row>
    <row r="55" spans="2:11" s="1" customFormat="1" ht="214.75" customHeight="1">
      <c r="B55" s="16">
        <v>22</v>
      </c>
      <c r="C55" s="328" t="s">
        <v>197</v>
      </c>
      <c r="D55" s="329"/>
      <c r="E55" s="329"/>
      <c r="F55" s="330" t="s">
        <v>50</v>
      </c>
      <c r="G55" s="330"/>
      <c r="H55" s="16" t="s">
        <v>12</v>
      </c>
      <c r="I55" s="16"/>
      <c r="J55" s="23"/>
      <c r="K55" s="16"/>
    </row>
    <row r="56" spans="2:11" s="1" customFormat="1" ht="32.15" customHeight="1">
      <c r="B56" s="16">
        <v>23</v>
      </c>
      <c r="C56" s="328" t="s">
        <v>51</v>
      </c>
      <c r="D56" s="328"/>
      <c r="E56" s="328"/>
      <c r="F56" s="330"/>
      <c r="G56" s="330"/>
      <c r="H56" s="6"/>
      <c r="I56" s="16"/>
      <c r="J56" s="23"/>
      <c r="K56" s="16"/>
    </row>
    <row r="57" spans="2:11" s="1" customFormat="1" ht="64.45" customHeight="1">
      <c r="B57" s="16">
        <v>24</v>
      </c>
      <c r="C57" s="328" t="s">
        <v>198</v>
      </c>
      <c r="D57" s="329"/>
      <c r="E57" s="329"/>
      <c r="F57" s="330" t="s">
        <v>54</v>
      </c>
      <c r="G57" s="330"/>
      <c r="H57" s="16"/>
      <c r="I57" s="16"/>
      <c r="J57" s="23"/>
      <c r="K57" s="14"/>
    </row>
    <row r="58" spans="2:11" s="1" customFormat="1" ht="102.7" customHeight="1">
      <c r="B58" s="16">
        <v>25</v>
      </c>
      <c r="C58" s="328" t="s">
        <v>199</v>
      </c>
      <c r="D58" s="329"/>
      <c r="E58" s="329"/>
      <c r="F58" s="330" t="s">
        <v>55</v>
      </c>
      <c r="G58" s="330"/>
      <c r="H58" s="8" t="s">
        <v>27</v>
      </c>
      <c r="I58" s="22"/>
      <c r="J58" s="23"/>
      <c r="K58" s="8"/>
    </row>
    <row r="59" spans="2:11" s="1" customFormat="1" ht="216.65" customHeight="1">
      <c r="B59" s="16">
        <v>26</v>
      </c>
      <c r="C59" s="328" t="s">
        <v>200</v>
      </c>
      <c r="D59" s="329"/>
      <c r="E59" s="329"/>
      <c r="F59" s="330" t="s">
        <v>56</v>
      </c>
      <c r="G59" s="330"/>
      <c r="H59" s="8" t="s">
        <v>27</v>
      </c>
      <c r="I59" s="16"/>
      <c r="J59" s="23"/>
      <c r="K59" s="16"/>
    </row>
    <row r="60" spans="2:11" s="1" customFormat="1" ht="180.65" customHeight="1">
      <c r="B60" s="16">
        <v>27</v>
      </c>
      <c r="C60" s="328" t="s">
        <v>201</v>
      </c>
      <c r="D60" s="329"/>
      <c r="E60" s="329"/>
      <c r="F60" s="330" t="s">
        <v>57</v>
      </c>
      <c r="G60" s="330"/>
      <c r="H60" s="8" t="s">
        <v>27</v>
      </c>
      <c r="I60" s="16">
        <v>0</v>
      </c>
      <c r="J60" s="23"/>
      <c r="K60" s="16"/>
    </row>
    <row r="61" spans="2:11" s="1" customFormat="1" ht="153" customHeight="1">
      <c r="B61" s="16">
        <v>28</v>
      </c>
      <c r="C61" s="329" t="s">
        <v>202</v>
      </c>
      <c r="D61" s="329"/>
      <c r="E61" s="329"/>
      <c r="F61" s="330" t="s">
        <v>203</v>
      </c>
      <c r="G61" s="330"/>
      <c r="H61" s="8" t="s">
        <v>12</v>
      </c>
      <c r="I61" s="16"/>
      <c r="J61" s="23"/>
      <c r="K61" s="16"/>
    </row>
    <row r="62" spans="2:11" s="1" customFormat="1" ht="111.7" customHeight="1">
      <c r="B62" s="16">
        <v>29</v>
      </c>
      <c r="C62" s="328" t="s">
        <v>204</v>
      </c>
      <c r="D62" s="329"/>
      <c r="E62" s="329"/>
      <c r="F62" s="330" t="s">
        <v>60</v>
      </c>
      <c r="G62" s="330"/>
      <c r="H62" s="8" t="s">
        <v>12</v>
      </c>
      <c r="I62" s="22"/>
      <c r="J62" s="23"/>
      <c r="K62" s="16"/>
    </row>
    <row r="63" spans="2:11" s="1" customFormat="1" ht="241.75" customHeight="1">
      <c r="B63" s="16">
        <v>30</v>
      </c>
      <c r="C63" s="328" t="s">
        <v>205</v>
      </c>
      <c r="D63" s="329"/>
      <c r="E63" s="329"/>
      <c r="F63" s="330" t="s">
        <v>62</v>
      </c>
      <c r="G63" s="330"/>
      <c r="H63" s="8" t="s">
        <v>27</v>
      </c>
      <c r="I63" s="22"/>
      <c r="J63" s="23"/>
      <c r="K63" s="16"/>
    </row>
    <row r="64" spans="2:11" s="1" customFormat="1" ht="248.95" customHeight="1">
      <c r="B64" s="16">
        <v>31</v>
      </c>
      <c r="C64" s="329" t="s">
        <v>206</v>
      </c>
      <c r="D64" s="329"/>
      <c r="E64" s="329"/>
      <c r="F64" s="330" t="s">
        <v>64</v>
      </c>
      <c r="G64" s="330"/>
      <c r="H64" s="8" t="s">
        <v>65</v>
      </c>
      <c r="I64" s="22"/>
      <c r="J64" s="23"/>
      <c r="K64" s="16"/>
    </row>
    <row r="65" spans="2:11" s="1" customFormat="1" ht="138.05000000000001" customHeight="1">
      <c r="B65" s="16">
        <v>32</v>
      </c>
      <c r="C65" s="328" t="s">
        <v>207</v>
      </c>
      <c r="D65" s="329"/>
      <c r="E65" s="329"/>
      <c r="F65" s="330" t="s">
        <v>67</v>
      </c>
      <c r="G65" s="330"/>
      <c r="H65" s="8" t="s">
        <v>208</v>
      </c>
      <c r="I65" s="22"/>
      <c r="J65" s="23"/>
      <c r="K65" s="16"/>
    </row>
    <row r="66" spans="2:11" s="1" customFormat="1" ht="166.85" customHeight="1">
      <c r="B66" s="16">
        <v>33</v>
      </c>
      <c r="C66" s="328" t="s">
        <v>209</v>
      </c>
      <c r="D66" s="329"/>
      <c r="E66" s="329"/>
      <c r="F66" s="330" t="s">
        <v>69</v>
      </c>
      <c r="G66" s="330"/>
      <c r="H66" s="8" t="s">
        <v>65</v>
      </c>
      <c r="I66" s="22"/>
      <c r="J66" s="23"/>
      <c r="K66" s="16"/>
    </row>
    <row r="67" spans="2:11" s="1" customFormat="1" ht="165.05" customHeight="1">
      <c r="B67" s="16">
        <v>34</v>
      </c>
      <c r="C67" s="328" t="s">
        <v>210</v>
      </c>
      <c r="D67" s="329"/>
      <c r="E67" s="329"/>
      <c r="F67" s="330" t="s">
        <v>71</v>
      </c>
      <c r="G67" s="330"/>
      <c r="H67" s="8" t="s">
        <v>25</v>
      </c>
      <c r="I67" s="16"/>
      <c r="J67" s="23"/>
      <c r="K67" s="16"/>
    </row>
    <row r="68" spans="2:11" s="1" customFormat="1" ht="409.35" customHeight="1">
      <c r="B68" s="16">
        <v>35</v>
      </c>
      <c r="C68" s="328" t="s">
        <v>211</v>
      </c>
      <c r="D68" s="329"/>
      <c r="E68" s="329"/>
      <c r="F68" s="330" t="s">
        <v>72</v>
      </c>
      <c r="G68" s="330"/>
      <c r="H68" s="8" t="s">
        <v>21</v>
      </c>
      <c r="I68" s="16"/>
      <c r="J68" s="23"/>
      <c r="K68" s="16"/>
    </row>
    <row r="69" spans="2:11" s="1" customFormat="1" ht="201.05" customHeight="1">
      <c r="B69" s="16">
        <v>36</v>
      </c>
      <c r="C69" s="328" t="s">
        <v>212</v>
      </c>
      <c r="D69" s="329"/>
      <c r="E69" s="329"/>
      <c r="F69" s="330" t="s">
        <v>115</v>
      </c>
      <c r="G69" s="330"/>
      <c r="H69" s="16" t="s">
        <v>17</v>
      </c>
      <c r="I69" s="16"/>
      <c r="J69" s="23"/>
      <c r="K69" s="16"/>
    </row>
    <row r="70" spans="2:11" s="1" customFormat="1" ht="201.05" customHeight="1">
      <c r="B70" s="16">
        <v>37</v>
      </c>
      <c r="C70" s="328" t="s">
        <v>213</v>
      </c>
      <c r="D70" s="329"/>
      <c r="E70" s="329"/>
      <c r="F70" s="330" t="s">
        <v>75</v>
      </c>
      <c r="G70" s="330"/>
      <c r="H70" s="16" t="s">
        <v>17</v>
      </c>
      <c r="I70" s="16"/>
      <c r="J70" s="23"/>
      <c r="K70" s="16"/>
    </row>
    <row r="71" spans="2:11" s="1" customFormat="1" ht="140.94999999999999" customHeight="1">
      <c r="B71" s="16">
        <v>38</v>
      </c>
      <c r="C71" s="329" t="s">
        <v>76</v>
      </c>
      <c r="D71" s="329"/>
      <c r="E71" s="329"/>
      <c r="F71" s="334" t="s">
        <v>77</v>
      </c>
      <c r="G71" s="334"/>
      <c r="H71" s="16" t="s">
        <v>17</v>
      </c>
      <c r="I71" s="24"/>
      <c r="J71" s="23"/>
      <c r="K71" s="16"/>
    </row>
    <row r="72" spans="2:11" s="1" customFormat="1" ht="228.7" customHeight="1">
      <c r="B72" s="16">
        <v>39</v>
      </c>
      <c r="C72" s="329" t="s">
        <v>79</v>
      </c>
      <c r="D72" s="329"/>
      <c r="E72" s="329"/>
      <c r="F72" s="334" t="s">
        <v>80</v>
      </c>
      <c r="G72" s="334"/>
      <c r="H72" s="16" t="s">
        <v>17</v>
      </c>
      <c r="I72" s="24"/>
      <c r="J72" s="23"/>
      <c r="K72" s="16"/>
    </row>
    <row r="73" spans="2:11" s="1" customFormat="1" ht="228.7" customHeight="1">
      <c r="B73" s="16">
        <v>40</v>
      </c>
      <c r="C73" s="333" t="s">
        <v>82</v>
      </c>
      <c r="D73" s="333"/>
      <c r="E73" s="333"/>
      <c r="F73" s="334" t="s">
        <v>83</v>
      </c>
      <c r="G73" s="334"/>
      <c r="H73" s="16" t="s">
        <v>78</v>
      </c>
      <c r="I73" s="24"/>
      <c r="J73" s="23"/>
      <c r="K73" s="16"/>
    </row>
    <row r="74" spans="2:11" s="1" customFormat="1" ht="228.7" customHeight="1">
      <c r="B74" s="16">
        <v>41</v>
      </c>
      <c r="C74" s="329" t="s">
        <v>84</v>
      </c>
      <c r="D74" s="329"/>
      <c r="E74" s="329"/>
      <c r="F74" s="330" t="s">
        <v>85</v>
      </c>
      <c r="G74" s="330"/>
      <c r="H74" s="8" t="s">
        <v>81</v>
      </c>
      <c r="I74" s="16"/>
      <c r="J74" s="23"/>
      <c r="K74" s="16"/>
    </row>
    <row r="75" spans="2:11" s="1" customFormat="1" ht="201.05" customHeight="1">
      <c r="B75" s="16">
        <v>42</v>
      </c>
      <c r="C75" s="333" t="s">
        <v>86</v>
      </c>
      <c r="D75" s="333"/>
      <c r="E75" s="333"/>
      <c r="F75" s="330" t="s">
        <v>87</v>
      </c>
      <c r="G75" s="330"/>
      <c r="H75" s="8" t="s">
        <v>81</v>
      </c>
      <c r="I75" s="16"/>
      <c r="J75" s="23"/>
      <c r="K75" s="16"/>
    </row>
    <row r="76" spans="2:11" s="1" customFormat="1" ht="145.80000000000001" customHeight="1">
      <c r="B76" s="16">
        <v>43</v>
      </c>
      <c r="C76" s="329" t="s">
        <v>89</v>
      </c>
      <c r="D76" s="329"/>
      <c r="E76" s="329"/>
      <c r="F76" s="330" t="s">
        <v>87</v>
      </c>
      <c r="G76" s="330"/>
      <c r="H76" s="8" t="s">
        <v>27</v>
      </c>
      <c r="I76" s="16"/>
      <c r="J76" s="23"/>
      <c r="K76" s="16"/>
    </row>
    <row r="77" spans="2:11" s="1" customFormat="1" ht="161.55000000000001" customHeight="1">
      <c r="B77" s="16">
        <v>44</v>
      </c>
      <c r="C77" s="329" t="s">
        <v>91</v>
      </c>
      <c r="D77" s="329"/>
      <c r="E77" s="329"/>
      <c r="F77" s="330" t="s">
        <v>92</v>
      </c>
      <c r="G77" s="330"/>
      <c r="H77" s="8" t="s">
        <v>17</v>
      </c>
      <c r="I77" s="16"/>
      <c r="J77" s="23"/>
      <c r="K77" s="16"/>
    </row>
    <row r="78" spans="2:11" s="1" customFormat="1" ht="161.55000000000001" customHeight="1">
      <c r="B78" s="16">
        <v>45</v>
      </c>
      <c r="C78" s="329" t="s">
        <v>214</v>
      </c>
      <c r="D78" s="329"/>
      <c r="E78" s="329"/>
      <c r="F78" s="330" t="s">
        <v>94</v>
      </c>
      <c r="G78" s="330"/>
      <c r="H78" s="8" t="s">
        <v>215</v>
      </c>
      <c r="J78" s="23"/>
      <c r="K78" s="16"/>
    </row>
    <row r="79" spans="2:11" s="1" customFormat="1" ht="136.44999999999999" customHeight="1">
      <c r="B79" s="16">
        <v>46</v>
      </c>
      <c r="C79" s="329" t="s">
        <v>216</v>
      </c>
      <c r="D79" s="329"/>
      <c r="E79" s="329"/>
      <c r="F79" s="330" t="s">
        <v>96</v>
      </c>
      <c r="G79" s="330"/>
      <c r="H79" s="8" t="s">
        <v>17</v>
      </c>
      <c r="I79" s="22">
        <v>0</v>
      </c>
      <c r="J79" s="23"/>
      <c r="K79" s="16"/>
    </row>
    <row r="80" spans="2:11" s="1" customFormat="1" ht="167.95" customHeight="1">
      <c r="B80" s="16">
        <v>47</v>
      </c>
      <c r="C80" s="329" t="s">
        <v>97</v>
      </c>
      <c r="D80" s="329"/>
      <c r="E80" s="329"/>
      <c r="F80" s="330" t="s">
        <v>98</v>
      </c>
      <c r="G80" s="330"/>
      <c r="H80" s="8" t="s">
        <v>78</v>
      </c>
      <c r="I80" s="22"/>
      <c r="J80" s="23"/>
      <c r="K80" s="16">
        <v>0</v>
      </c>
    </row>
    <row r="81" spans="2:11" s="1" customFormat="1" ht="176.5" customHeight="1">
      <c r="B81" s="16">
        <v>48</v>
      </c>
      <c r="C81" s="329" t="s">
        <v>99</v>
      </c>
      <c r="D81" s="329"/>
      <c r="E81" s="329"/>
      <c r="F81" s="331" t="s">
        <v>100</v>
      </c>
      <c r="G81" s="332"/>
      <c r="H81" s="16" t="s">
        <v>217</v>
      </c>
      <c r="I81" s="20"/>
      <c r="J81" s="20"/>
      <c r="K81" s="20"/>
    </row>
    <row r="82" spans="2:11" s="1" customFormat="1" ht="162.65" customHeight="1">
      <c r="B82" s="16">
        <v>49</v>
      </c>
      <c r="C82" s="333" t="s">
        <v>102</v>
      </c>
      <c r="D82" s="333"/>
      <c r="E82" s="333"/>
      <c r="F82" s="331" t="s">
        <v>258</v>
      </c>
      <c r="G82" s="332"/>
      <c r="H82" s="16" t="s">
        <v>15</v>
      </c>
      <c r="I82" s="16"/>
      <c r="J82" s="16"/>
      <c r="K82" s="16"/>
    </row>
    <row r="83" spans="2:11" s="1" customFormat="1" ht="196.4" customHeight="1">
      <c r="B83" s="16">
        <v>50</v>
      </c>
      <c r="C83" s="333" t="s">
        <v>104</v>
      </c>
      <c r="D83" s="333"/>
      <c r="E83" s="333"/>
      <c r="F83" s="331" t="s">
        <v>105</v>
      </c>
      <c r="G83" s="332"/>
      <c r="H83" s="16" t="s">
        <v>217</v>
      </c>
      <c r="I83" s="16"/>
      <c r="J83" s="16"/>
      <c r="K83" s="16"/>
    </row>
    <row r="84" spans="2:11" s="1" customFormat="1">
      <c r="B84" s="399" t="s">
        <v>219</v>
      </c>
      <c r="C84" s="399"/>
      <c r="D84" s="399"/>
      <c r="E84" s="17" t="s">
        <v>220</v>
      </c>
      <c r="F84" s="17"/>
      <c r="G84" s="17" t="s">
        <v>221</v>
      </c>
      <c r="H84" s="17" t="s">
        <v>222</v>
      </c>
      <c r="I84" s="7" t="s">
        <v>223</v>
      </c>
      <c r="J84" s="17" t="s">
        <v>5</v>
      </c>
      <c r="K84" s="17" t="s">
        <v>4</v>
      </c>
    </row>
    <row r="85" spans="2:11" s="1" customFormat="1">
      <c r="B85" s="7"/>
      <c r="C85" s="7"/>
      <c r="D85" s="7"/>
      <c r="E85" s="17"/>
      <c r="F85" s="17"/>
      <c r="G85" s="17"/>
      <c r="H85" s="17"/>
      <c r="I85" s="7"/>
      <c r="J85" s="17"/>
      <c r="K85" s="17"/>
    </row>
    <row r="86" spans="2:11" s="1" customFormat="1" ht="14.5" customHeight="1">
      <c r="B86" s="14"/>
      <c r="C86" s="7"/>
      <c r="D86" s="7"/>
      <c r="E86" s="17"/>
      <c r="F86" s="17"/>
      <c r="G86" s="17"/>
      <c r="H86" s="17"/>
      <c r="I86" s="7"/>
      <c r="J86" s="17"/>
      <c r="K86" s="17"/>
    </row>
    <row r="87" spans="2:11" s="1" customFormat="1">
      <c r="B87" s="328" t="s">
        <v>224</v>
      </c>
      <c r="C87" s="328"/>
      <c r="D87" s="328"/>
      <c r="E87" s="328"/>
      <c r="F87" s="13"/>
      <c r="G87" s="13"/>
      <c r="H87" s="13"/>
      <c r="I87" s="8"/>
      <c r="J87" s="14"/>
      <c r="K87" s="17"/>
    </row>
    <row r="88" spans="2:11" s="1" customFormat="1">
      <c r="B88" s="317" t="s">
        <v>309</v>
      </c>
      <c r="C88" s="317"/>
      <c r="D88" s="317"/>
      <c r="E88" s="7">
        <v>0</v>
      </c>
      <c r="F88" s="13"/>
      <c r="G88" s="8"/>
      <c r="H88" s="8"/>
      <c r="I88" s="24"/>
      <c r="J88" s="33">
        <f>I88*H88*G88*E88</f>
        <v>0</v>
      </c>
      <c r="K88" s="17"/>
    </row>
    <row r="89" spans="2:11" s="1" customFormat="1">
      <c r="B89" s="318" t="s">
        <v>227</v>
      </c>
      <c r="C89" s="318"/>
      <c r="D89" s="318"/>
      <c r="E89" s="5"/>
      <c r="F89" s="13"/>
      <c r="G89" s="13"/>
      <c r="H89" s="13"/>
      <c r="I89" s="24"/>
      <c r="J89" s="33">
        <f>SUM(J88:J88)</f>
        <v>0</v>
      </c>
      <c r="K89" s="8" t="s">
        <v>21</v>
      </c>
    </row>
    <row r="90" spans="2:11" s="1" customFormat="1">
      <c r="B90" s="8"/>
      <c r="C90" s="31"/>
      <c r="D90" s="8"/>
      <c r="E90" s="5"/>
      <c r="F90" s="13"/>
      <c r="G90" s="13"/>
      <c r="H90" s="13"/>
      <c r="I90" s="24"/>
      <c r="J90" s="8"/>
      <c r="K90" s="8"/>
    </row>
    <row r="91" spans="2:11" s="1" customFormat="1">
      <c r="B91" s="14"/>
      <c r="C91" s="8"/>
      <c r="D91" s="8"/>
      <c r="E91" s="13"/>
      <c r="F91" s="13"/>
      <c r="G91" s="13"/>
      <c r="H91" s="13"/>
      <c r="I91" s="8"/>
      <c r="J91" s="13"/>
      <c r="K91" s="14"/>
    </row>
    <row r="92" spans="2:11" s="1" customFormat="1">
      <c r="B92" s="396"/>
      <c r="C92" s="396"/>
      <c r="D92" s="396"/>
      <c r="E92" s="151"/>
      <c r="F92" s="151"/>
      <c r="G92" s="2"/>
      <c r="H92" s="2"/>
      <c r="I92" s="4"/>
      <c r="J92" s="2"/>
      <c r="K92" s="3"/>
    </row>
    <row r="93" spans="2:11" s="1" customFormat="1">
      <c r="B93" s="397"/>
      <c r="C93" s="397"/>
      <c r="D93" s="397"/>
      <c r="E93" s="90"/>
      <c r="F93" s="90"/>
      <c r="G93" s="2"/>
      <c r="H93" s="2"/>
      <c r="I93" s="4"/>
      <c r="J93" s="137"/>
      <c r="K93" s="3"/>
    </row>
    <row r="94" spans="2:11" s="1" customFormat="1">
      <c r="B94" s="397"/>
      <c r="C94" s="397"/>
      <c r="D94" s="397"/>
      <c r="E94" s="90"/>
      <c r="F94" s="90"/>
      <c r="G94" s="2"/>
      <c r="H94" s="2"/>
      <c r="I94" s="4"/>
      <c r="J94" s="137"/>
      <c r="K94" s="3"/>
    </row>
    <row r="95" spans="2:11" s="1" customFormat="1">
      <c r="B95" s="398"/>
      <c r="C95" s="398"/>
      <c r="D95" s="398"/>
      <c r="E95" s="90"/>
      <c r="F95" s="90"/>
      <c r="G95" s="2"/>
      <c r="H95" s="2"/>
      <c r="I95" s="4"/>
      <c r="J95" s="137"/>
      <c r="K95" s="4"/>
    </row>
    <row r="96" spans="2:11" s="1" customFormat="1">
      <c r="B96" s="398"/>
      <c r="C96" s="398"/>
      <c r="D96" s="398"/>
      <c r="E96" s="90"/>
      <c r="F96" s="90"/>
      <c r="G96" s="2"/>
      <c r="H96" s="2"/>
      <c r="I96" s="4"/>
      <c r="J96" s="137"/>
      <c r="K96" s="4"/>
    </row>
    <row r="97" spans="10:10">
      <c r="J97" s="137"/>
    </row>
  </sheetData>
  <mergeCells count="123">
    <mergeCell ref="E9:K9"/>
    <mergeCell ref="G13:I13"/>
    <mergeCell ref="C24:D24"/>
    <mergeCell ref="C25:D25"/>
    <mergeCell ref="C26:D26"/>
    <mergeCell ref="B31:J31"/>
    <mergeCell ref="C33:E33"/>
    <mergeCell ref="F33:G33"/>
    <mergeCell ref="C34:E34"/>
    <mergeCell ref="F34:G34"/>
    <mergeCell ref="J13:J14"/>
    <mergeCell ref="K13:K14"/>
    <mergeCell ref="F35:G35"/>
    <mergeCell ref="C36:E36"/>
    <mergeCell ref="F36:G36"/>
    <mergeCell ref="C37:E37"/>
    <mergeCell ref="F37:G37"/>
    <mergeCell ref="C38:E38"/>
    <mergeCell ref="F38:G38"/>
    <mergeCell ref="C39:E39"/>
    <mergeCell ref="F39:G39"/>
    <mergeCell ref="F40:G40"/>
    <mergeCell ref="C41:E41"/>
    <mergeCell ref="F41:G41"/>
    <mergeCell ref="C42:E42"/>
    <mergeCell ref="F42:G42"/>
    <mergeCell ref="C43:E43"/>
    <mergeCell ref="F43:G43"/>
    <mergeCell ref="C44:E44"/>
    <mergeCell ref="F44:G44"/>
    <mergeCell ref="F45:G45"/>
    <mergeCell ref="C46:E46"/>
    <mergeCell ref="F46:G46"/>
    <mergeCell ref="C47:E47"/>
    <mergeCell ref="F47:G47"/>
    <mergeCell ref="C48:E48"/>
    <mergeCell ref="F48:G48"/>
    <mergeCell ref="C49:E49"/>
    <mergeCell ref="F49:G49"/>
    <mergeCell ref="F50:G50"/>
    <mergeCell ref="C51:E51"/>
    <mergeCell ref="F51:G51"/>
    <mergeCell ref="C52:E52"/>
    <mergeCell ref="F52:G52"/>
    <mergeCell ref="C53:E53"/>
    <mergeCell ref="F53:G53"/>
    <mergeCell ref="C54:E54"/>
    <mergeCell ref="F54:G54"/>
    <mergeCell ref="F55:G55"/>
    <mergeCell ref="C56:E56"/>
    <mergeCell ref="F56:G56"/>
    <mergeCell ref="C57:E57"/>
    <mergeCell ref="F57:G57"/>
    <mergeCell ref="C58:E58"/>
    <mergeCell ref="F58:G58"/>
    <mergeCell ref="C59:E59"/>
    <mergeCell ref="F59:G59"/>
    <mergeCell ref="F60:G60"/>
    <mergeCell ref="C61:E61"/>
    <mergeCell ref="F61:G61"/>
    <mergeCell ref="C62:E62"/>
    <mergeCell ref="F62:G62"/>
    <mergeCell ref="C63:E63"/>
    <mergeCell ref="F63:G63"/>
    <mergeCell ref="C64:E64"/>
    <mergeCell ref="F64:G64"/>
    <mergeCell ref="F65:G65"/>
    <mergeCell ref="C66:E66"/>
    <mergeCell ref="F66:G66"/>
    <mergeCell ref="C67:E67"/>
    <mergeCell ref="F67:G67"/>
    <mergeCell ref="C68:E68"/>
    <mergeCell ref="F68:G68"/>
    <mergeCell ref="C69:E69"/>
    <mergeCell ref="F69:G69"/>
    <mergeCell ref="F70:G70"/>
    <mergeCell ref="C71:E71"/>
    <mergeCell ref="F71:G71"/>
    <mergeCell ref="C72:E72"/>
    <mergeCell ref="F72:G72"/>
    <mergeCell ref="C73:E73"/>
    <mergeCell ref="F73:G73"/>
    <mergeCell ref="C74:E74"/>
    <mergeCell ref="F74:G74"/>
    <mergeCell ref="F80:G80"/>
    <mergeCell ref="C81:E81"/>
    <mergeCell ref="F81:G81"/>
    <mergeCell ref="C82:E82"/>
    <mergeCell ref="F82:G82"/>
    <mergeCell ref="C83:E83"/>
    <mergeCell ref="F83:G83"/>
    <mergeCell ref="B84:D84"/>
    <mergeCell ref="C75:E75"/>
    <mergeCell ref="F75:G75"/>
    <mergeCell ref="C76:E76"/>
    <mergeCell ref="F76:G76"/>
    <mergeCell ref="C77:E77"/>
    <mergeCell ref="F77:G77"/>
    <mergeCell ref="C78:E78"/>
    <mergeCell ref="F78:G78"/>
    <mergeCell ref="C79:E79"/>
    <mergeCell ref="F79:G79"/>
    <mergeCell ref="B87:E87"/>
    <mergeCell ref="B88:D88"/>
    <mergeCell ref="B89:D89"/>
    <mergeCell ref="B92:D92"/>
    <mergeCell ref="B93:D93"/>
    <mergeCell ref="B94:D94"/>
    <mergeCell ref="B95:D95"/>
    <mergeCell ref="B96:D96"/>
    <mergeCell ref="B13:B14"/>
    <mergeCell ref="C13:C14"/>
    <mergeCell ref="D13:D14"/>
    <mergeCell ref="E13:E14"/>
    <mergeCell ref="C80:E80"/>
    <mergeCell ref="C70:E70"/>
    <mergeCell ref="C65:E65"/>
    <mergeCell ref="C60:E60"/>
    <mergeCell ref="C55:E55"/>
    <mergeCell ref="C50:E50"/>
    <mergeCell ref="C45:E45"/>
    <mergeCell ref="C40:E40"/>
    <mergeCell ref="C35:E35"/>
  </mergeCells>
  <pageMargins left="0.75" right="0.75" top="1" bottom="1" header="0.5" footer="0.5"/>
  <pageSetup scale="3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2:K115"/>
  <sheetViews>
    <sheetView view="pageBreakPreview" zoomScale="70" zoomScaleNormal="49"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378</v>
      </c>
      <c r="F3" s="2">
        <v>15</v>
      </c>
    </row>
    <row r="4" spans="2:11" ht="21.05" customHeight="1">
      <c r="B4" s="5" t="s">
        <v>119</v>
      </c>
      <c r="C4" s="8" t="s">
        <v>379</v>
      </c>
    </row>
    <row r="5" spans="2:11" ht="21.05" customHeight="1">
      <c r="B5" s="5" t="s">
        <v>122</v>
      </c>
      <c r="C5" s="7" t="s">
        <v>380</v>
      </c>
    </row>
    <row r="6" spans="2:11" ht="21.05" customHeight="1">
      <c r="B6" s="5" t="s">
        <v>124</v>
      </c>
      <c r="C6" s="7"/>
    </row>
    <row r="7" spans="2:11" ht="21.05" customHeight="1">
      <c r="B7" s="5" t="s">
        <v>125</v>
      </c>
      <c r="C7" s="7">
        <v>3</v>
      </c>
    </row>
    <row r="8" spans="2:11" ht="21.05" customHeight="1">
      <c r="B8" s="5" t="s">
        <v>126</v>
      </c>
      <c r="C8" s="7" t="s">
        <v>377</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t="s">
        <v>381</v>
      </c>
      <c r="C15" s="359" t="s">
        <v>154</v>
      </c>
      <c r="D15" s="359" t="s">
        <v>248</v>
      </c>
      <c r="E15" s="8" t="s">
        <v>382</v>
      </c>
      <c r="F15" s="8"/>
      <c r="G15" s="8">
        <v>1</v>
      </c>
      <c r="H15" s="8">
        <v>0.3</v>
      </c>
      <c r="I15" s="14"/>
      <c r="J15" s="8">
        <f>G15*H15</f>
        <v>0.3</v>
      </c>
      <c r="K15" s="368" t="s">
        <v>157</v>
      </c>
    </row>
    <row r="16" spans="2:11" ht="104.15" customHeight="1">
      <c r="B16" s="8" t="s">
        <v>383</v>
      </c>
      <c r="C16" s="360"/>
      <c r="D16" s="360"/>
      <c r="E16" s="8" t="s">
        <v>382</v>
      </c>
      <c r="F16" s="8"/>
      <c r="G16" s="8">
        <v>0.5</v>
      </c>
      <c r="H16" s="8">
        <v>1</v>
      </c>
      <c r="I16" s="13"/>
      <c r="J16" s="8">
        <f>G16*H16</f>
        <v>0.5</v>
      </c>
      <c r="K16" s="369"/>
    </row>
    <row r="17" spans="2:11" ht="32.950000000000003" customHeight="1">
      <c r="B17" s="14" t="s">
        <v>381</v>
      </c>
      <c r="C17" s="8" t="s">
        <v>158</v>
      </c>
      <c r="D17" s="8" t="s">
        <v>170</v>
      </c>
      <c r="E17" s="8" t="s">
        <v>382</v>
      </c>
      <c r="F17" s="8">
        <v>2</v>
      </c>
      <c r="G17" s="16">
        <f>1.2+0.9</f>
        <v>2.1</v>
      </c>
      <c r="H17" s="13"/>
      <c r="I17" s="13"/>
      <c r="J17" s="8">
        <f>F17*G17</f>
        <v>4.2</v>
      </c>
      <c r="K17" s="8" t="s">
        <v>161</v>
      </c>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22.35" customHeight="1">
      <c r="B20" s="6"/>
      <c r="C20" s="17" t="s">
        <v>384</v>
      </c>
      <c r="D20" s="14"/>
      <c r="E20" s="16"/>
      <c r="F20" s="16"/>
      <c r="G20" s="8"/>
      <c r="H20" s="8"/>
      <c r="I20" s="7" t="s">
        <v>17</v>
      </c>
      <c r="J20" s="21">
        <f>J15+J16</f>
        <v>0.8</v>
      </c>
      <c r="K20" s="14"/>
    </row>
    <row r="21" spans="2:11" ht="22.35" customHeight="1">
      <c r="B21" s="6"/>
      <c r="C21" s="17" t="s">
        <v>385</v>
      </c>
      <c r="D21" s="14"/>
      <c r="E21" s="16"/>
      <c r="F21" s="16"/>
      <c r="G21" s="8"/>
      <c r="H21" s="8"/>
      <c r="I21" s="7" t="s">
        <v>81</v>
      </c>
      <c r="J21" s="21">
        <f>J17</f>
        <v>4.2</v>
      </c>
      <c r="K21" s="14"/>
    </row>
    <row r="22" spans="2:11" ht="22.35" customHeight="1">
      <c r="B22" s="6"/>
      <c r="C22" s="17"/>
      <c r="D22" s="14"/>
      <c r="E22" s="16"/>
      <c r="F22" s="16"/>
      <c r="G22" s="8"/>
      <c r="H22" s="8"/>
      <c r="I22" s="7"/>
      <c r="J22" s="21"/>
      <c r="K22" s="14"/>
    </row>
    <row r="23" spans="2:11" ht="22.35" customHeight="1">
      <c r="B23" s="6"/>
      <c r="C23" s="322"/>
      <c r="D23" s="322"/>
      <c r="E23" s="16"/>
      <c r="F23" s="16"/>
      <c r="G23" s="8"/>
      <c r="H23" s="8"/>
      <c r="I23" s="7"/>
      <c r="J23" s="21"/>
      <c r="K23" s="14"/>
    </row>
    <row r="24" spans="2:11" ht="22.35" customHeight="1">
      <c r="B24" s="6"/>
      <c r="C24" s="379"/>
      <c r="D24" s="379"/>
      <c r="E24" s="16"/>
      <c r="F24" s="16"/>
      <c r="G24" s="8"/>
      <c r="H24" s="8"/>
      <c r="I24" s="7"/>
      <c r="J24" s="21"/>
      <c r="K24" s="14"/>
    </row>
    <row r="25" spans="2:11" ht="22.35" customHeight="1">
      <c r="B25" s="14"/>
      <c r="C25" s="323"/>
      <c r="D25" s="323"/>
      <c r="E25" s="13"/>
      <c r="F25" s="13"/>
      <c r="G25" s="13"/>
      <c r="H25" s="13"/>
      <c r="I25" s="13"/>
      <c r="J25" s="21"/>
      <c r="K25" s="14"/>
    </row>
    <row r="26" spans="2:11" ht="21.7" customHeight="1">
      <c r="B26" s="14"/>
      <c r="C26" s="13"/>
      <c r="D26" s="13"/>
      <c r="E26" s="13"/>
      <c r="F26" s="13"/>
      <c r="G26" s="13"/>
      <c r="H26" s="13"/>
      <c r="I26" s="13"/>
      <c r="J26" s="21"/>
      <c r="K26" s="24"/>
    </row>
    <row r="27" spans="2:11" ht="21.7" customHeight="1">
      <c r="B27" s="16"/>
      <c r="C27" s="13"/>
      <c r="D27" s="13"/>
      <c r="E27" s="13"/>
      <c r="F27" s="13"/>
      <c r="G27" s="13"/>
      <c r="H27" s="13"/>
      <c r="I27" s="13"/>
      <c r="J27" s="21"/>
      <c r="K27" s="24"/>
    </row>
    <row r="28" spans="2:11">
      <c r="B28" s="16"/>
      <c r="C28" s="16"/>
      <c r="D28" s="16"/>
      <c r="E28" s="16"/>
      <c r="F28" s="16"/>
      <c r="G28" s="13"/>
      <c r="H28" s="13"/>
      <c r="I28" s="13"/>
      <c r="J28" s="24"/>
      <c r="K28" s="14"/>
    </row>
    <row r="29" spans="2:11">
      <c r="B29" s="14"/>
      <c r="C29" s="8"/>
      <c r="D29" s="8"/>
      <c r="E29" s="13"/>
      <c r="F29" s="13"/>
      <c r="G29" s="13"/>
      <c r="H29" s="13"/>
      <c r="I29" s="13"/>
      <c r="J29" s="13"/>
      <c r="K29" s="14"/>
    </row>
    <row r="30" spans="2:11">
      <c r="B30" s="324" t="s">
        <v>171</v>
      </c>
      <c r="C30" s="324"/>
      <c r="D30" s="324"/>
      <c r="E30" s="324"/>
      <c r="F30" s="324"/>
      <c r="G30" s="324"/>
      <c r="H30" s="324"/>
      <c r="I30" s="324"/>
      <c r="J30" s="324"/>
      <c r="K30" s="14"/>
    </row>
    <row r="31" spans="2:11">
      <c r="B31" s="8"/>
      <c r="C31" s="8"/>
      <c r="D31" s="8"/>
      <c r="E31" s="13"/>
      <c r="F31" s="13"/>
      <c r="G31" s="13"/>
      <c r="H31" s="13"/>
      <c r="I31" s="13"/>
      <c r="J31" s="13"/>
      <c r="K31" s="14"/>
    </row>
    <row r="32" spans="2:11" s="1" customFormat="1" ht="29.1" customHeight="1">
      <c r="B32" s="6" t="s">
        <v>1</v>
      </c>
      <c r="C32" s="337" t="s">
        <v>2</v>
      </c>
      <c r="D32" s="337"/>
      <c r="E32" s="337"/>
      <c r="F32" s="337" t="s">
        <v>3</v>
      </c>
      <c r="G32" s="337"/>
      <c r="H32" s="7" t="s">
        <v>4</v>
      </c>
      <c r="I32" s="7" t="s">
        <v>5</v>
      </c>
      <c r="J32" s="7" t="s">
        <v>172</v>
      </c>
      <c r="K32" s="7" t="s">
        <v>173</v>
      </c>
    </row>
    <row r="33" spans="2:11" s="1" customFormat="1" ht="162" customHeight="1">
      <c r="B33" s="16">
        <v>1</v>
      </c>
      <c r="C33" s="328" t="s">
        <v>174</v>
      </c>
      <c r="D33" s="329"/>
      <c r="E33" s="329"/>
      <c r="F33" s="330" t="s">
        <v>8</v>
      </c>
      <c r="G33" s="330"/>
      <c r="H33" s="8" t="s">
        <v>175</v>
      </c>
      <c r="I33" s="22">
        <v>1</v>
      </c>
      <c r="J33" s="23"/>
      <c r="K33" s="16"/>
    </row>
    <row r="34" spans="2:11" s="1" customFormat="1" ht="209.6" customHeight="1">
      <c r="B34" s="16">
        <v>2</v>
      </c>
      <c r="C34" s="328" t="s">
        <v>176</v>
      </c>
      <c r="D34" s="329"/>
      <c r="E34" s="329"/>
      <c r="F34" s="330" t="s">
        <v>11</v>
      </c>
      <c r="G34" s="330"/>
      <c r="H34" s="16" t="s">
        <v>12</v>
      </c>
      <c r="I34" s="16"/>
      <c r="J34" s="23"/>
      <c r="K34" s="16"/>
    </row>
    <row r="35" spans="2:11" s="1" customFormat="1" ht="236.6" customHeight="1">
      <c r="B35" s="16">
        <v>3</v>
      </c>
      <c r="C35" s="328" t="s">
        <v>177</v>
      </c>
      <c r="D35" s="329"/>
      <c r="E35" s="329"/>
      <c r="F35" s="330" t="s">
        <v>14</v>
      </c>
      <c r="G35" s="330"/>
      <c r="H35" s="16" t="s">
        <v>15</v>
      </c>
      <c r="I35" s="16"/>
      <c r="J35" s="23"/>
      <c r="K35" s="16"/>
    </row>
    <row r="36" spans="2:11" s="1" customFormat="1" ht="194.95" customHeight="1">
      <c r="B36" s="16">
        <v>4</v>
      </c>
      <c r="C36" s="328" t="s">
        <v>178</v>
      </c>
      <c r="D36" s="329"/>
      <c r="E36" s="329"/>
      <c r="F36" s="330" t="s">
        <v>16</v>
      </c>
      <c r="G36" s="330"/>
      <c r="H36" s="16" t="s">
        <v>17</v>
      </c>
      <c r="I36" s="16"/>
      <c r="J36" s="23"/>
      <c r="K36" s="16"/>
    </row>
    <row r="37" spans="2:11" s="1" customFormat="1" ht="88.4" customHeight="1">
      <c r="B37" s="16">
        <v>5</v>
      </c>
      <c r="C37" s="328" t="s">
        <v>179</v>
      </c>
      <c r="D37" s="329"/>
      <c r="E37" s="329"/>
      <c r="F37" s="330" t="s">
        <v>112</v>
      </c>
      <c r="G37" s="330"/>
      <c r="H37" s="16" t="s">
        <v>12</v>
      </c>
      <c r="I37" s="22"/>
      <c r="J37" s="23"/>
      <c r="K37" s="16"/>
    </row>
    <row r="38" spans="2:11" s="1" customFormat="1" ht="272.60000000000002" customHeight="1">
      <c r="B38" s="16">
        <v>6</v>
      </c>
      <c r="C38" s="328" t="s">
        <v>180</v>
      </c>
      <c r="D38" s="329"/>
      <c r="E38" s="329"/>
      <c r="F38" s="330" t="s">
        <v>20</v>
      </c>
      <c r="G38" s="330"/>
      <c r="H38" s="8" t="s">
        <v>21</v>
      </c>
      <c r="I38" s="1">
        <f>J90</f>
        <v>231</v>
      </c>
      <c r="J38" s="23"/>
      <c r="K38" s="16"/>
    </row>
    <row r="39" spans="2:11" s="1" customFormat="1" ht="192.05" customHeight="1">
      <c r="B39" s="16">
        <v>7</v>
      </c>
      <c r="C39" s="328" t="s">
        <v>181</v>
      </c>
      <c r="D39" s="329"/>
      <c r="E39" s="329"/>
      <c r="F39" s="330" t="s">
        <v>22</v>
      </c>
      <c r="G39" s="330"/>
      <c r="H39" s="8" t="s">
        <v>23</v>
      </c>
      <c r="I39" s="22">
        <v>0</v>
      </c>
      <c r="J39" s="23"/>
      <c r="K39" s="16"/>
    </row>
    <row r="40" spans="2:11" s="1" customFormat="1" ht="232.75" customHeight="1">
      <c r="B40" s="16">
        <v>8</v>
      </c>
      <c r="C40" s="328" t="s">
        <v>182</v>
      </c>
      <c r="D40" s="329"/>
      <c r="E40" s="329"/>
      <c r="F40" s="330" t="s">
        <v>183</v>
      </c>
      <c r="G40" s="330"/>
      <c r="H40" s="8" t="s">
        <v>25</v>
      </c>
      <c r="I40" s="16"/>
      <c r="J40" s="23"/>
      <c r="K40" s="16"/>
    </row>
    <row r="41" spans="2:11" s="1" customFormat="1" ht="292.35000000000002" customHeight="1">
      <c r="B41" s="16">
        <v>9</v>
      </c>
      <c r="C41" s="328" t="s">
        <v>184</v>
      </c>
      <c r="D41" s="329"/>
      <c r="E41" s="329"/>
      <c r="F41" s="330" t="s">
        <v>26</v>
      </c>
      <c r="G41" s="330"/>
      <c r="H41" s="8" t="s">
        <v>27</v>
      </c>
      <c r="I41" s="16"/>
      <c r="J41" s="23"/>
      <c r="K41" s="16"/>
    </row>
    <row r="42" spans="2:11" s="1" customFormat="1" ht="262.8" customHeight="1">
      <c r="B42" s="16">
        <v>10</v>
      </c>
      <c r="C42" s="328" t="s">
        <v>185</v>
      </c>
      <c r="D42" s="329"/>
      <c r="E42" s="329"/>
      <c r="F42" s="330" t="s">
        <v>29</v>
      </c>
      <c r="G42" s="330"/>
      <c r="H42" s="8" t="s">
        <v>27</v>
      </c>
      <c r="I42" s="16"/>
      <c r="J42" s="23"/>
      <c r="K42" s="16"/>
    </row>
    <row r="43" spans="2:11" s="1" customFormat="1" ht="248.95" customHeight="1">
      <c r="B43" s="16">
        <v>11</v>
      </c>
      <c r="C43" s="328" t="s">
        <v>186</v>
      </c>
      <c r="D43" s="329"/>
      <c r="E43" s="329"/>
      <c r="F43" s="330" t="s">
        <v>31</v>
      </c>
      <c r="G43" s="330"/>
      <c r="H43" s="8" t="s">
        <v>27</v>
      </c>
      <c r="I43" s="16"/>
      <c r="J43" s="23"/>
      <c r="K43" s="16"/>
    </row>
    <row r="44" spans="2:11" s="1" customFormat="1" ht="145.80000000000001" customHeight="1">
      <c r="B44" s="16">
        <v>12</v>
      </c>
      <c r="C44" s="328" t="s">
        <v>187</v>
      </c>
      <c r="D44" s="329"/>
      <c r="E44" s="329"/>
      <c r="F44" s="330" t="s">
        <v>33</v>
      </c>
      <c r="G44" s="330"/>
      <c r="H44" s="8" t="s">
        <v>27</v>
      </c>
      <c r="I44" s="16"/>
      <c r="J44" s="23"/>
      <c r="K44" s="16"/>
    </row>
    <row r="45" spans="2:11" s="1" customFormat="1" ht="282.7" customHeight="1">
      <c r="B45" s="16">
        <v>13</v>
      </c>
      <c r="C45" s="328" t="s">
        <v>188</v>
      </c>
      <c r="D45" s="329"/>
      <c r="E45" s="329"/>
      <c r="F45" s="330" t="s">
        <v>35</v>
      </c>
      <c r="G45" s="330"/>
      <c r="H45" s="8" t="s">
        <v>27</v>
      </c>
      <c r="I45" s="16"/>
      <c r="J45" s="23"/>
      <c r="K45" s="16"/>
    </row>
    <row r="46" spans="2:11" s="1" customFormat="1" ht="166.85" customHeight="1">
      <c r="B46" s="16">
        <v>14</v>
      </c>
      <c r="C46" s="328" t="s">
        <v>189</v>
      </c>
      <c r="D46" s="329"/>
      <c r="E46" s="329"/>
      <c r="F46" s="330" t="s">
        <v>37</v>
      </c>
      <c r="G46" s="330"/>
      <c r="H46" s="8" t="s">
        <v>27</v>
      </c>
      <c r="I46" s="16"/>
      <c r="J46" s="23"/>
      <c r="K46" s="16"/>
    </row>
    <row r="47" spans="2:11" s="1" customFormat="1" ht="270.64999999999998" customHeight="1">
      <c r="B47" s="16">
        <v>15</v>
      </c>
      <c r="C47" s="328" t="s">
        <v>190</v>
      </c>
      <c r="D47" s="329"/>
      <c r="E47" s="329"/>
      <c r="F47" s="330" t="s">
        <v>39</v>
      </c>
      <c r="G47" s="330"/>
      <c r="H47" s="16" t="s">
        <v>12</v>
      </c>
      <c r="I47" s="16"/>
      <c r="J47" s="23"/>
      <c r="K47" s="16"/>
    </row>
    <row r="48" spans="2:11" s="1" customFormat="1" ht="200.6" customHeight="1">
      <c r="B48" s="16">
        <v>16</v>
      </c>
      <c r="C48" s="328" t="s">
        <v>191</v>
      </c>
      <c r="D48" s="329"/>
      <c r="E48" s="329"/>
      <c r="F48" s="330" t="s">
        <v>40</v>
      </c>
      <c r="G48" s="330"/>
      <c r="H48" s="16"/>
      <c r="I48" s="16"/>
      <c r="J48" s="23"/>
      <c r="K48" s="16"/>
    </row>
    <row r="49" spans="2:11" s="1" customFormat="1" ht="52.75" customHeight="1">
      <c r="B49" s="16">
        <v>17</v>
      </c>
      <c r="C49" s="328" t="s">
        <v>41</v>
      </c>
      <c r="D49" s="328"/>
      <c r="E49" s="328"/>
      <c r="F49" s="330" t="s">
        <v>192</v>
      </c>
      <c r="G49" s="330"/>
      <c r="H49" s="7"/>
      <c r="I49" s="16"/>
      <c r="J49" s="23"/>
      <c r="K49" s="16"/>
    </row>
    <row r="50" spans="2:11" s="1" customFormat="1" ht="86.95" customHeight="1">
      <c r="B50" s="16">
        <v>18</v>
      </c>
      <c r="C50" s="328" t="s">
        <v>193</v>
      </c>
      <c r="D50" s="329"/>
      <c r="E50" s="329"/>
      <c r="F50" s="330" t="s">
        <v>43</v>
      </c>
      <c r="G50" s="330"/>
      <c r="H50" s="16" t="s">
        <v>12</v>
      </c>
      <c r="I50" s="16"/>
      <c r="J50" s="23"/>
      <c r="K50" s="16"/>
    </row>
    <row r="51" spans="2:11" s="1" customFormat="1" ht="163.44999999999999" customHeight="1">
      <c r="B51" s="16">
        <v>19</v>
      </c>
      <c r="C51" s="328" t="s">
        <v>194</v>
      </c>
      <c r="D51" s="329"/>
      <c r="E51" s="329"/>
      <c r="F51" s="330" t="s">
        <v>45</v>
      </c>
      <c r="G51" s="330"/>
      <c r="H51" s="16" t="s">
        <v>12</v>
      </c>
      <c r="I51" s="22"/>
      <c r="J51" s="23"/>
      <c r="K51" s="8"/>
    </row>
    <row r="52" spans="2:11" s="1" customFormat="1" ht="122.5" customHeight="1">
      <c r="B52" s="16">
        <v>20</v>
      </c>
      <c r="C52" s="328" t="s">
        <v>195</v>
      </c>
      <c r="D52" s="329"/>
      <c r="E52" s="329"/>
      <c r="F52" s="330" t="s">
        <v>47</v>
      </c>
      <c r="G52" s="330"/>
      <c r="H52" s="16" t="s">
        <v>12</v>
      </c>
      <c r="I52" s="22">
        <v>0</v>
      </c>
      <c r="J52" s="23"/>
      <c r="K52" s="16"/>
    </row>
    <row r="53" spans="2:11" s="1" customFormat="1" ht="103.85" customHeight="1">
      <c r="B53" s="16">
        <v>21</v>
      </c>
      <c r="C53" s="328" t="s">
        <v>196</v>
      </c>
      <c r="D53" s="329"/>
      <c r="E53" s="329"/>
      <c r="F53" s="330" t="s">
        <v>48</v>
      </c>
      <c r="G53" s="330"/>
      <c r="H53" s="16" t="s">
        <v>12</v>
      </c>
      <c r="I53" s="22">
        <v>0</v>
      </c>
      <c r="J53" s="23"/>
      <c r="K53" s="16"/>
    </row>
    <row r="54" spans="2:11" s="1" customFormat="1" ht="214.75" customHeight="1">
      <c r="B54" s="16">
        <v>22</v>
      </c>
      <c r="C54" s="328" t="s">
        <v>197</v>
      </c>
      <c r="D54" s="329"/>
      <c r="E54" s="329"/>
      <c r="F54" s="330" t="s">
        <v>50</v>
      </c>
      <c r="G54" s="330"/>
      <c r="H54" s="16" t="s">
        <v>12</v>
      </c>
      <c r="I54" s="16"/>
      <c r="J54" s="23"/>
      <c r="K54" s="16"/>
    </row>
    <row r="55" spans="2:11" s="1" customFormat="1" ht="32.15" customHeight="1">
      <c r="B55" s="16">
        <v>23</v>
      </c>
      <c r="C55" s="328" t="s">
        <v>51</v>
      </c>
      <c r="D55" s="328"/>
      <c r="E55" s="328"/>
      <c r="F55" s="330"/>
      <c r="G55" s="330"/>
      <c r="H55" s="6"/>
      <c r="I55" s="16"/>
      <c r="J55" s="23"/>
      <c r="K55" s="16"/>
    </row>
    <row r="56" spans="2:11" s="1" customFormat="1" ht="64.45" customHeight="1">
      <c r="B56" s="16">
        <v>24</v>
      </c>
      <c r="C56" s="328" t="s">
        <v>198</v>
      </c>
      <c r="D56" s="329"/>
      <c r="E56" s="329"/>
      <c r="F56" s="330" t="s">
        <v>54</v>
      </c>
      <c r="G56" s="330"/>
      <c r="H56" s="16"/>
      <c r="I56" s="16"/>
      <c r="J56" s="23"/>
      <c r="K56" s="14"/>
    </row>
    <row r="57" spans="2:11" s="1" customFormat="1" ht="102.7" customHeight="1">
      <c r="B57" s="16">
        <v>25</v>
      </c>
      <c r="C57" s="328" t="s">
        <v>199</v>
      </c>
      <c r="D57" s="329"/>
      <c r="E57" s="329"/>
      <c r="F57" s="330" t="s">
        <v>55</v>
      </c>
      <c r="G57" s="330"/>
      <c r="H57" s="8" t="s">
        <v>27</v>
      </c>
      <c r="I57" s="22"/>
      <c r="J57" s="23"/>
      <c r="K57" s="8"/>
    </row>
    <row r="58" spans="2:11" s="1" customFormat="1" ht="216.65" customHeight="1">
      <c r="B58" s="16">
        <v>26</v>
      </c>
      <c r="C58" s="328" t="s">
        <v>200</v>
      </c>
      <c r="D58" s="329"/>
      <c r="E58" s="329"/>
      <c r="F58" s="330" t="s">
        <v>56</v>
      </c>
      <c r="G58" s="330"/>
      <c r="H58" s="8" t="s">
        <v>27</v>
      </c>
      <c r="I58" s="16"/>
      <c r="J58" s="23"/>
      <c r="K58" s="16"/>
    </row>
    <row r="59" spans="2:11" s="1" customFormat="1" ht="180.65" customHeight="1">
      <c r="B59" s="16">
        <v>27</v>
      </c>
      <c r="C59" s="328" t="s">
        <v>201</v>
      </c>
      <c r="D59" s="329"/>
      <c r="E59" s="329"/>
      <c r="F59" s="330" t="s">
        <v>57</v>
      </c>
      <c r="G59" s="330"/>
      <c r="H59" s="8" t="s">
        <v>27</v>
      </c>
      <c r="I59" s="16">
        <v>0</v>
      </c>
      <c r="J59" s="23"/>
      <c r="K59" s="16"/>
    </row>
    <row r="60" spans="2:11" s="1" customFormat="1" ht="153" customHeight="1">
      <c r="B60" s="16">
        <v>28</v>
      </c>
      <c r="C60" s="329" t="s">
        <v>202</v>
      </c>
      <c r="D60" s="329"/>
      <c r="E60" s="329"/>
      <c r="F60" s="330" t="s">
        <v>203</v>
      </c>
      <c r="G60" s="330"/>
      <c r="H60" s="8" t="s">
        <v>12</v>
      </c>
      <c r="I60" s="16"/>
      <c r="J60" s="23"/>
      <c r="K60" s="16"/>
    </row>
    <row r="61" spans="2:11" s="1" customFormat="1" ht="111.7" customHeight="1">
      <c r="B61" s="16">
        <v>29</v>
      </c>
      <c r="C61" s="328" t="s">
        <v>204</v>
      </c>
      <c r="D61" s="329"/>
      <c r="E61" s="329"/>
      <c r="F61" s="330" t="s">
        <v>60</v>
      </c>
      <c r="G61" s="330"/>
      <c r="H61" s="8" t="s">
        <v>12</v>
      </c>
      <c r="I61" s="22">
        <f>J115</f>
        <v>5</v>
      </c>
      <c r="J61" s="23"/>
      <c r="K61" s="16"/>
    </row>
    <row r="62" spans="2:11" s="1" customFormat="1" ht="241.75" customHeight="1">
      <c r="B62" s="16">
        <v>30</v>
      </c>
      <c r="C62" s="328" t="s">
        <v>205</v>
      </c>
      <c r="D62" s="329"/>
      <c r="E62" s="329"/>
      <c r="F62" s="330" t="s">
        <v>62</v>
      </c>
      <c r="G62" s="330"/>
      <c r="H62" s="8" t="s">
        <v>27</v>
      </c>
      <c r="I62" s="22">
        <f>J102</f>
        <v>16</v>
      </c>
      <c r="J62" s="23"/>
      <c r="K62" s="16"/>
    </row>
    <row r="63" spans="2:11" s="1" customFormat="1" ht="248.95" customHeight="1">
      <c r="B63" s="16">
        <v>31</v>
      </c>
      <c r="C63" s="329" t="s">
        <v>206</v>
      </c>
      <c r="D63" s="329"/>
      <c r="E63" s="329"/>
      <c r="F63" s="330" t="s">
        <v>64</v>
      </c>
      <c r="G63" s="330"/>
      <c r="H63" s="8" t="s">
        <v>65</v>
      </c>
      <c r="I63" s="22">
        <f>J109</f>
        <v>9</v>
      </c>
      <c r="J63" s="23"/>
      <c r="K63" s="16"/>
    </row>
    <row r="64" spans="2:11" s="1" customFormat="1" ht="138.05000000000001" customHeight="1">
      <c r="B64" s="16">
        <v>32</v>
      </c>
      <c r="C64" s="328" t="s">
        <v>207</v>
      </c>
      <c r="D64" s="329"/>
      <c r="E64" s="329"/>
      <c r="F64" s="330" t="s">
        <v>67</v>
      </c>
      <c r="G64" s="330"/>
      <c r="H64" s="8" t="s">
        <v>208</v>
      </c>
      <c r="I64" s="22">
        <f>J95</f>
        <v>1</v>
      </c>
      <c r="J64" s="23"/>
      <c r="K64" s="16"/>
    </row>
    <row r="65" spans="2:11" s="1" customFormat="1" ht="166.85" customHeight="1">
      <c r="B65" s="16">
        <v>33</v>
      </c>
      <c r="C65" s="328" t="s">
        <v>209</v>
      </c>
      <c r="D65" s="329"/>
      <c r="E65" s="329"/>
      <c r="F65" s="330" t="s">
        <v>69</v>
      </c>
      <c r="G65" s="330"/>
      <c r="H65" s="8" t="s">
        <v>65</v>
      </c>
      <c r="I65" s="22"/>
      <c r="J65" s="23"/>
      <c r="K65" s="16"/>
    </row>
    <row r="66" spans="2:11" s="1" customFormat="1" ht="165.05" customHeight="1">
      <c r="B66" s="16">
        <v>34</v>
      </c>
      <c r="C66" s="328" t="s">
        <v>210</v>
      </c>
      <c r="D66" s="329"/>
      <c r="E66" s="329"/>
      <c r="F66" s="330" t="s">
        <v>71</v>
      </c>
      <c r="G66" s="330"/>
      <c r="H66" s="8" t="s">
        <v>25</v>
      </c>
      <c r="I66" s="16"/>
      <c r="J66" s="23"/>
      <c r="K66" s="16"/>
    </row>
    <row r="67" spans="2:11" s="1" customFormat="1" ht="409.35" customHeight="1">
      <c r="B67" s="16">
        <v>35</v>
      </c>
      <c r="C67" s="328" t="s">
        <v>211</v>
      </c>
      <c r="D67" s="329"/>
      <c r="E67" s="329"/>
      <c r="F67" s="330" t="s">
        <v>72</v>
      </c>
      <c r="G67" s="330"/>
      <c r="H67" s="8" t="s">
        <v>21</v>
      </c>
      <c r="I67" s="16"/>
      <c r="J67" s="23"/>
      <c r="K67" s="16"/>
    </row>
    <row r="68" spans="2:11" s="1" customFormat="1" ht="201.05" customHeight="1">
      <c r="B68" s="16">
        <v>36</v>
      </c>
      <c r="C68" s="328" t="s">
        <v>212</v>
      </c>
      <c r="D68" s="329"/>
      <c r="E68" s="329"/>
      <c r="F68" s="330" t="s">
        <v>115</v>
      </c>
      <c r="G68" s="330"/>
      <c r="H68" s="16" t="s">
        <v>17</v>
      </c>
      <c r="I68" s="16"/>
      <c r="J68" s="23"/>
      <c r="K68" s="16"/>
    </row>
    <row r="69" spans="2:11" s="1" customFormat="1" ht="201.05" customHeight="1">
      <c r="B69" s="16">
        <v>37</v>
      </c>
      <c r="C69" s="328" t="s">
        <v>213</v>
      </c>
      <c r="D69" s="329"/>
      <c r="E69" s="329"/>
      <c r="F69" s="330" t="s">
        <v>75</v>
      </c>
      <c r="G69" s="330"/>
      <c r="H69" s="16" t="s">
        <v>17</v>
      </c>
      <c r="I69" s="16"/>
      <c r="J69" s="23"/>
      <c r="K69" s="16"/>
    </row>
    <row r="70" spans="2:11" s="1" customFormat="1" ht="140.94999999999999" customHeight="1">
      <c r="B70" s="16">
        <v>38</v>
      </c>
      <c r="C70" s="329" t="s">
        <v>76</v>
      </c>
      <c r="D70" s="329"/>
      <c r="E70" s="329"/>
      <c r="F70" s="334" t="s">
        <v>77</v>
      </c>
      <c r="G70" s="334"/>
      <c r="H70" s="16" t="s">
        <v>17</v>
      </c>
      <c r="I70" s="24"/>
      <c r="J70" s="23"/>
      <c r="K70" s="16"/>
    </row>
    <row r="71" spans="2:11" s="1" customFormat="1" ht="228.7" customHeight="1">
      <c r="B71" s="16">
        <v>39</v>
      </c>
      <c r="C71" s="329" t="s">
        <v>79</v>
      </c>
      <c r="D71" s="329"/>
      <c r="E71" s="329"/>
      <c r="F71" s="334" t="s">
        <v>80</v>
      </c>
      <c r="G71" s="334"/>
      <c r="H71" s="16" t="s">
        <v>17</v>
      </c>
      <c r="I71" s="24"/>
      <c r="J71" s="23"/>
      <c r="K71" s="16"/>
    </row>
    <row r="72" spans="2:11" s="1" customFormat="1" ht="228.7" customHeight="1">
      <c r="B72" s="16">
        <v>40</v>
      </c>
      <c r="C72" s="333" t="s">
        <v>82</v>
      </c>
      <c r="D72" s="333"/>
      <c r="E72" s="333"/>
      <c r="F72" s="334" t="s">
        <v>83</v>
      </c>
      <c r="G72" s="334"/>
      <c r="H72" s="16" t="s">
        <v>78</v>
      </c>
      <c r="I72" s="24"/>
      <c r="J72" s="23"/>
      <c r="K72" s="16"/>
    </row>
    <row r="73" spans="2:11" s="1" customFormat="1" ht="228.7" customHeight="1">
      <c r="B73" s="16">
        <v>41</v>
      </c>
      <c r="C73" s="329" t="s">
        <v>84</v>
      </c>
      <c r="D73" s="329"/>
      <c r="E73" s="329"/>
      <c r="F73" s="330" t="s">
        <v>85</v>
      </c>
      <c r="G73" s="330"/>
      <c r="H73" s="8" t="s">
        <v>81</v>
      </c>
      <c r="I73" s="16"/>
      <c r="J73" s="23"/>
      <c r="K73" s="16"/>
    </row>
    <row r="74" spans="2:11" s="1" customFormat="1" ht="201.05" customHeight="1">
      <c r="B74" s="16">
        <v>42</v>
      </c>
      <c r="C74" s="333" t="s">
        <v>86</v>
      </c>
      <c r="D74" s="333"/>
      <c r="E74" s="333"/>
      <c r="F74" s="330" t="s">
        <v>87</v>
      </c>
      <c r="G74" s="330"/>
      <c r="H74" s="8" t="s">
        <v>81</v>
      </c>
      <c r="I74" s="16"/>
      <c r="J74" s="23"/>
      <c r="K74" s="16"/>
    </row>
    <row r="75" spans="2:11" s="1" customFormat="1" ht="145.80000000000001" customHeight="1">
      <c r="B75" s="16">
        <v>43</v>
      </c>
      <c r="C75" s="329" t="s">
        <v>89</v>
      </c>
      <c r="D75" s="329"/>
      <c r="E75" s="329"/>
      <c r="F75" s="330" t="s">
        <v>87</v>
      </c>
      <c r="G75" s="330"/>
      <c r="H75" s="8" t="s">
        <v>27</v>
      </c>
      <c r="I75" s="16"/>
      <c r="J75" s="23"/>
      <c r="K75" s="16"/>
    </row>
    <row r="76" spans="2:11" s="1" customFormat="1" ht="161.55000000000001" customHeight="1">
      <c r="B76" s="16">
        <v>44</v>
      </c>
      <c r="C76" s="329" t="s">
        <v>91</v>
      </c>
      <c r="D76" s="329"/>
      <c r="E76" s="329"/>
      <c r="F76" s="330" t="s">
        <v>92</v>
      </c>
      <c r="G76" s="330"/>
      <c r="H76" s="8" t="s">
        <v>17</v>
      </c>
      <c r="I76" s="16"/>
      <c r="J76" s="23"/>
      <c r="K76" s="16"/>
    </row>
    <row r="77" spans="2:11" s="1" customFormat="1" ht="161.55000000000001" customHeight="1">
      <c r="B77" s="16">
        <v>45</v>
      </c>
      <c r="C77" s="329" t="s">
        <v>214</v>
      </c>
      <c r="D77" s="329"/>
      <c r="E77" s="329"/>
      <c r="F77" s="330" t="s">
        <v>94</v>
      </c>
      <c r="G77" s="330"/>
      <c r="H77" s="8" t="s">
        <v>215</v>
      </c>
      <c r="I77" s="22">
        <v>0</v>
      </c>
      <c r="J77" s="23"/>
      <c r="K77" s="16"/>
    </row>
    <row r="78" spans="2:11" s="1" customFormat="1" ht="136.44999999999999" customHeight="1">
      <c r="B78" s="16">
        <v>46</v>
      </c>
      <c r="C78" s="329" t="s">
        <v>216</v>
      </c>
      <c r="D78" s="329"/>
      <c r="E78" s="329"/>
      <c r="F78" s="330" t="s">
        <v>96</v>
      </c>
      <c r="G78" s="330"/>
      <c r="H78" s="8" t="s">
        <v>17</v>
      </c>
      <c r="I78" s="22">
        <v>0</v>
      </c>
      <c r="J78" s="23"/>
      <c r="K78" s="16"/>
    </row>
    <row r="79" spans="2:11" s="1" customFormat="1" ht="167.95" customHeight="1">
      <c r="B79" s="16">
        <v>47</v>
      </c>
      <c r="C79" s="329" t="s">
        <v>97</v>
      </c>
      <c r="D79" s="329"/>
      <c r="E79" s="329"/>
      <c r="F79" s="330" t="s">
        <v>98</v>
      </c>
      <c r="G79" s="330"/>
      <c r="H79" s="8" t="s">
        <v>78</v>
      </c>
      <c r="I79" s="22"/>
      <c r="J79" s="23"/>
      <c r="K79" s="16">
        <v>0</v>
      </c>
    </row>
    <row r="80" spans="2:11" s="1" customFormat="1" ht="176.5" customHeight="1">
      <c r="B80" s="16">
        <v>48</v>
      </c>
      <c r="C80" s="329" t="s">
        <v>99</v>
      </c>
      <c r="D80" s="329"/>
      <c r="E80" s="329"/>
      <c r="F80" s="331" t="s">
        <v>100</v>
      </c>
      <c r="G80" s="332"/>
      <c r="H80" s="16" t="s">
        <v>217</v>
      </c>
      <c r="I80" s="20"/>
      <c r="J80" s="20"/>
      <c r="K80" s="20"/>
    </row>
    <row r="81" spans="2:11" s="1" customFormat="1" ht="162.65" customHeight="1">
      <c r="B81" s="16">
        <v>49</v>
      </c>
      <c r="C81" s="333" t="s">
        <v>102</v>
      </c>
      <c r="D81" s="333"/>
      <c r="E81" s="333"/>
      <c r="F81" s="331" t="s">
        <v>258</v>
      </c>
      <c r="G81" s="332"/>
      <c r="H81" s="16" t="s">
        <v>15</v>
      </c>
      <c r="I81" s="16"/>
      <c r="J81" s="16"/>
      <c r="K81" s="16"/>
    </row>
    <row r="82" spans="2:11" s="1" customFormat="1" ht="196.4" customHeight="1">
      <c r="B82" s="16">
        <v>50</v>
      </c>
      <c r="C82" s="333" t="s">
        <v>104</v>
      </c>
      <c r="D82" s="333"/>
      <c r="E82" s="333"/>
      <c r="F82" s="331" t="s">
        <v>105</v>
      </c>
      <c r="G82" s="332"/>
      <c r="H82" s="16" t="s">
        <v>217</v>
      </c>
      <c r="I82" s="16"/>
      <c r="J82" s="16"/>
      <c r="K82" s="16"/>
    </row>
    <row r="83" spans="2:11" s="1" customFormat="1">
      <c r="B83" s="325" t="s">
        <v>219</v>
      </c>
      <c r="C83" s="326"/>
      <c r="D83" s="327"/>
      <c r="E83" s="17" t="s">
        <v>220</v>
      </c>
      <c r="F83" s="17"/>
      <c r="G83" s="17" t="s">
        <v>221</v>
      </c>
      <c r="H83" s="17" t="s">
        <v>222</v>
      </c>
      <c r="I83" s="7" t="s">
        <v>223</v>
      </c>
      <c r="J83" s="17" t="s">
        <v>5</v>
      </c>
      <c r="K83" s="17" t="s">
        <v>4</v>
      </c>
    </row>
    <row r="84" spans="2:11" s="1" customFormat="1">
      <c r="B84" s="7"/>
      <c r="C84" s="7"/>
      <c r="D84" s="7"/>
      <c r="E84" s="17"/>
      <c r="F84" s="17"/>
      <c r="G84" s="17"/>
      <c r="H84" s="17"/>
      <c r="I84" s="7"/>
      <c r="J84" s="17"/>
      <c r="K84" s="17"/>
    </row>
    <row r="85" spans="2:11" s="1" customFormat="1" ht="14.5" customHeight="1">
      <c r="B85" s="14"/>
      <c r="C85" s="7"/>
      <c r="D85" s="7"/>
      <c r="E85" s="17"/>
      <c r="F85" s="17"/>
      <c r="G85" s="17"/>
      <c r="H85" s="17"/>
      <c r="I85" s="7"/>
      <c r="J85" s="17"/>
      <c r="K85" s="17"/>
    </row>
    <row r="86" spans="2:11" s="1" customFormat="1">
      <c r="B86" s="328" t="s">
        <v>224</v>
      </c>
      <c r="C86" s="328"/>
      <c r="D86" s="328"/>
      <c r="E86" s="328"/>
      <c r="F86" s="13"/>
      <c r="G86" s="13"/>
      <c r="H86" s="13"/>
      <c r="I86" s="8"/>
      <c r="J86" s="14"/>
      <c r="K86" s="17"/>
    </row>
    <row r="87" spans="2:11" s="1" customFormat="1">
      <c r="B87" s="318" t="s">
        <v>225</v>
      </c>
      <c r="C87" s="318"/>
      <c r="D87" s="318"/>
      <c r="E87" s="37">
        <v>2</v>
      </c>
      <c r="F87" s="13"/>
      <c r="G87" s="13">
        <v>5</v>
      </c>
      <c r="H87" s="13">
        <v>6</v>
      </c>
      <c r="I87" s="24">
        <v>3.5</v>
      </c>
      <c r="J87" s="33">
        <f>G87*H87*I87*2</f>
        <v>210</v>
      </c>
      <c r="K87" s="8" t="s">
        <v>21</v>
      </c>
    </row>
    <row r="88" spans="2:11" s="1" customFormat="1">
      <c r="B88" s="400" t="s">
        <v>230</v>
      </c>
      <c r="C88" s="400"/>
      <c r="D88" s="400"/>
      <c r="E88" s="5"/>
      <c r="F88" s="13"/>
      <c r="G88" s="13"/>
      <c r="H88" s="13"/>
      <c r="I88" s="24"/>
      <c r="J88" s="24">
        <f>J87*0.1</f>
        <v>21</v>
      </c>
      <c r="K88" s="8"/>
    </row>
    <row r="89" spans="2:11" s="1" customFormat="1">
      <c r="B89" s="29"/>
      <c r="C89" s="29"/>
      <c r="D89" s="29" t="s">
        <v>227</v>
      </c>
      <c r="E89" s="5"/>
      <c r="F89" s="13"/>
      <c r="G89" s="13"/>
      <c r="H89" s="13"/>
      <c r="I89" s="24"/>
      <c r="J89" s="24">
        <f>J87+J88</f>
        <v>231</v>
      </c>
      <c r="K89" s="8"/>
    </row>
    <row r="90" spans="2:11" s="1" customFormat="1">
      <c r="B90" s="14"/>
      <c r="C90" s="8"/>
      <c r="D90" s="29" t="s">
        <v>227</v>
      </c>
      <c r="E90" s="13"/>
      <c r="F90" s="13"/>
      <c r="G90" s="13"/>
      <c r="H90" s="13"/>
      <c r="I90" s="8"/>
      <c r="J90" s="14">
        <f>ROUNDUP(J89,0)</f>
        <v>231</v>
      </c>
      <c r="K90" s="14" t="s">
        <v>21</v>
      </c>
    </row>
    <row r="91" spans="2:11" s="1" customFormat="1">
      <c r="B91" s="324" t="s">
        <v>259</v>
      </c>
      <c r="C91" s="324"/>
      <c r="D91" s="324"/>
      <c r="E91" s="82"/>
      <c r="F91" s="82"/>
      <c r="G91" s="13"/>
      <c r="H91" s="13"/>
      <c r="I91" s="8"/>
      <c r="J91" s="13"/>
      <c r="K91" s="14"/>
    </row>
    <row r="92" spans="2:11" s="1" customFormat="1">
      <c r="B92" s="317" t="s">
        <v>225</v>
      </c>
      <c r="C92" s="317"/>
      <c r="D92" s="317"/>
      <c r="E92" s="73"/>
      <c r="F92" s="73"/>
      <c r="G92" s="13"/>
      <c r="H92" s="13"/>
      <c r="I92" s="8"/>
      <c r="J92" s="33">
        <f>J20</f>
        <v>0.8</v>
      </c>
      <c r="K92" s="14"/>
    </row>
    <row r="93" spans="2:11" s="1" customFormat="1">
      <c r="B93" s="317" t="s">
        <v>230</v>
      </c>
      <c r="C93" s="317"/>
      <c r="D93" s="317"/>
      <c r="E93" s="73"/>
      <c r="F93" s="73"/>
      <c r="G93" s="13"/>
      <c r="H93" s="13"/>
      <c r="I93" s="8"/>
      <c r="J93" s="33">
        <f>J92*0.1</f>
        <v>8.0000000000000016E-2</v>
      </c>
      <c r="K93" s="14"/>
    </row>
    <row r="94" spans="2:11" s="1" customFormat="1">
      <c r="B94" s="318" t="s">
        <v>227</v>
      </c>
      <c r="C94" s="318"/>
      <c r="D94" s="318"/>
      <c r="E94" s="73"/>
      <c r="F94" s="73"/>
      <c r="G94" s="13"/>
      <c r="H94" s="13"/>
      <c r="I94" s="8"/>
      <c r="J94" s="33">
        <f>SUM(J92:J93)</f>
        <v>0.88000000000000012</v>
      </c>
      <c r="K94" s="8" t="s">
        <v>25</v>
      </c>
    </row>
    <row r="95" spans="2:11" s="1" customFormat="1">
      <c r="B95" s="318" t="s">
        <v>227</v>
      </c>
      <c r="C95" s="318"/>
      <c r="D95" s="318"/>
      <c r="E95" s="5"/>
      <c r="F95" s="5"/>
      <c r="G95" s="13"/>
      <c r="H95" s="13"/>
      <c r="I95" s="8"/>
      <c r="J95" s="33">
        <f>ROUNDUP(J94,0)</f>
        <v>1</v>
      </c>
      <c r="K95" s="8" t="s">
        <v>25</v>
      </c>
    </row>
    <row r="96" spans="2:11" s="1" customFormat="1">
      <c r="B96" s="325"/>
      <c r="C96" s="326"/>
      <c r="D96" s="327"/>
      <c r="E96" s="5"/>
      <c r="F96" s="5"/>
      <c r="G96" s="13"/>
      <c r="H96" s="13"/>
      <c r="I96" s="8"/>
      <c r="J96" s="33"/>
      <c r="K96" s="8"/>
    </row>
    <row r="97" spans="2:11">
      <c r="B97" s="322" t="s">
        <v>386</v>
      </c>
      <c r="C97" s="322"/>
      <c r="D97" s="322"/>
      <c r="E97" s="322"/>
      <c r="F97" s="5"/>
      <c r="G97" s="13"/>
      <c r="H97" s="13"/>
      <c r="I97" s="8"/>
      <c r="J97" s="85"/>
      <c r="K97" s="8"/>
    </row>
    <row r="98" spans="2:11">
      <c r="B98" s="317" t="s">
        <v>225</v>
      </c>
      <c r="C98" s="317"/>
      <c r="D98" s="317"/>
      <c r="E98" s="5"/>
      <c r="F98" s="5"/>
      <c r="G98" s="13"/>
      <c r="H98" s="13"/>
      <c r="I98" s="8"/>
      <c r="J98" s="85">
        <f>J21</f>
        <v>4.2</v>
      </c>
      <c r="K98" s="14"/>
    </row>
    <row r="99" spans="2:11">
      <c r="B99" s="317" t="s">
        <v>234</v>
      </c>
      <c r="C99" s="317"/>
      <c r="D99" s="317"/>
      <c r="E99" s="5"/>
      <c r="F99" s="5"/>
      <c r="G99" s="323">
        <v>0</v>
      </c>
      <c r="H99" s="323"/>
      <c r="I99" s="323"/>
      <c r="J99" s="85">
        <f>J98/0.3</f>
        <v>14.000000000000002</v>
      </c>
      <c r="K99" s="14"/>
    </row>
    <row r="100" spans="2:11">
      <c r="B100" s="321" t="s">
        <v>230</v>
      </c>
      <c r="C100" s="321"/>
      <c r="D100" s="321"/>
      <c r="E100" s="82"/>
      <c r="F100" s="82"/>
      <c r="G100" s="82"/>
      <c r="H100" s="13"/>
      <c r="I100" s="8"/>
      <c r="J100" s="85">
        <f>J99*0.1</f>
        <v>1.4000000000000004</v>
      </c>
    </row>
    <row r="101" spans="2:11">
      <c r="B101" s="321" t="s">
        <v>227</v>
      </c>
      <c r="C101" s="321"/>
      <c r="D101" s="321"/>
      <c r="E101" s="13"/>
      <c r="F101" s="13"/>
      <c r="G101" s="13"/>
      <c r="H101" s="13"/>
      <c r="I101" s="13"/>
      <c r="J101" s="86">
        <f>J99+J100</f>
        <v>15.400000000000002</v>
      </c>
      <c r="K101" s="8" t="s">
        <v>235</v>
      </c>
    </row>
    <row r="102" spans="2:11">
      <c r="B102" s="321" t="s">
        <v>227</v>
      </c>
      <c r="C102" s="321"/>
      <c r="D102" s="321"/>
      <c r="E102" s="13"/>
      <c r="F102" s="13"/>
      <c r="G102" s="13"/>
      <c r="H102" s="13"/>
      <c r="I102" s="13"/>
      <c r="J102" s="87">
        <f>ROUNDUP(J101,0)</f>
        <v>16</v>
      </c>
      <c r="K102" s="8" t="s">
        <v>235</v>
      </c>
    </row>
    <row r="103" spans="2:11">
      <c r="B103" s="14"/>
      <c r="C103" s="8"/>
      <c r="D103" s="8"/>
      <c r="E103" s="13"/>
      <c r="F103" s="13"/>
      <c r="G103" s="13"/>
      <c r="H103" s="13"/>
      <c r="I103" s="13"/>
      <c r="J103" s="88"/>
      <c r="K103" s="14"/>
    </row>
    <row r="104" spans="2:11">
      <c r="B104" s="322" t="s">
        <v>387</v>
      </c>
      <c r="C104" s="322"/>
      <c r="D104" s="322"/>
      <c r="E104" s="322"/>
      <c r="F104" s="5"/>
      <c r="G104" s="13"/>
      <c r="H104" s="13"/>
      <c r="I104" s="8"/>
      <c r="J104" s="85"/>
      <c r="K104" s="8"/>
    </row>
    <row r="105" spans="2:11">
      <c r="B105" s="317" t="s">
        <v>225</v>
      </c>
      <c r="C105" s="317"/>
      <c r="D105" s="317"/>
      <c r="E105" s="5"/>
      <c r="F105" s="5"/>
      <c r="G105" s="13"/>
      <c r="H105" s="13"/>
      <c r="I105" s="8"/>
      <c r="J105" s="85">
        <f>J102</f>
        <v>16</v>
      </c>
      <c r="K105" s="14"/>
    </row>
    <row r="106" spans="2:11">
      <c r="B106" s="317" t="s">
        <v>237</v>
      </c>
      <c r="C106" s="317"/>
      <c r="D106" s="317"/>
      <c r="E106" s="5"/>
      <c r="F106" s="5"/>
      <c r="G106" s="323">
        <v>0</v>
      </c>
      <c r="H106" s="323"/>
      <c r="I106" s="323"/>
      <c r="J106" s="85">
        <f>J105*0.5</f>
        <v>8</v>
      </c>
      <c r="K106" s="14"/>
    </row>
    <row r="107" spans="2:11">
      <c r="B107" s="317" t="s">
        <v>230</v>
      </c>
      <c r="C107" s="317"/>
      <c r="D107" s="317"/>
      <c r="E107" s="5"/>
      <c r="F107" s="5"/>
      <c r="G107" s="14"/>
      <c r="H107" s="14"/>
      <c r="I107" s="14"/>
      <c r="J107" s="85">
        <f>J106*0.1</f>
        <v>0.8</v>
      </c>
      <c r="K107" s="14"/>
    </row>
    <row r="108" spans="2:11">
      <c r="B108" s="321" t="s">
        <v>238</v>
      </c>
      <c r="C108" s="321"/>
      <c r="D108" s="321"/>
      <c r="E108" s="82"/>
      <c r="F108" s="82"/>
      <c r="G108" s="82"/>
      <c r="H108" s="13"/>
      <c r="I108" s="8"/>
      <c r="J108" s="85">
        <f>SUM(J106:J107)</f>
        <v>8.8000000000000007</v>
      </c>
      <c r="K108" s="8" t="s">
        <v>239</v>
      </c>
    </row>
    <row r="109" spans="2:11">
      <c r="B109" s="321" t="s">
        <v>238</v>
      </c>
      <c r="C109" s="321"/>
      <c r="D109" s="321"/>
      <c r="E109" s="13"/>
      <c r="F109" s="13"/>
      <c r="G109" s="13"/>
      <c r="H109" s="13"/>
      <c r="I109" s="13"/>
      <c r="J109" s="89">
        <f>ROUNDUP(J108,0)</f>
        <v>9</v>
      </c>
      <c r="K109" s="8" t="s">
        <v>239</v>
      </c>
    </row>
    <row r="110" spans="2:11">
      <c r="B110" s="14"/>
      <c r="C110" s="8"/>
      <c r="D110" s="8"/>
      <c r="E110" s="13"/>
      <c r="F110" s="13"/>
      <c r="G110" s="13"/>
      <c r="H110" s="13"/>
      <c r="I110" s="13"/>
      <c r="J110" s="88"/>
      <c r="K110" s="14"/>
    </row>
    <row r="111" spans="2:11">
      <c r="B111" s="322" t="s">
        <v>388</v>
      </c>
      <c r="C111" s="322"/>
      <c r="D111" s="322"/>
      <c r="E111" s="322"/>
      <c r="F111" s="5"/>
      <c r="G111" s="13"/>
      <c r="H111" s="13"/>
      <c r="I111" s="8"/>
      <c r="J111" s="85"/>
      <c r="K111" s="8"/>
    </row>
    <row r="112" spans="2:11">
      <c r="B112" s="317" t="s">
        <v>225</v>
      </c>
      <c r="C112" s="317"/>
      <c r="D112" s="317"/>
      <c r="E112" s="5"/>
      <c r="F112" s="5"/>
      <c r="G112" s="13"/>
      <c r="H112" s="13"/>
      <c r="I112" s="8"/>
      <c r="J112" s="85">
        <f>J21</f>
        <v>4.2</v>
      </c>
      <c r="K112" s="14"/>
    </row>
    <row r="113" spans="2:11">
      <c r="B113" s="317" t="s">
        <v>230</v>
      </c>
      <c r="C113" s="317"/>
      <c r="D113" s="317"/>
      <c r="E113" s="5"/>
      <c r="F113" s="5"/>
      <c r="G113" s="323">
        <v>0</v>
      </c>
      <c r="H113" s="323"/>
      <c r="I113" s="323"/>
      <c r="J113" s="85">
        <f>J112*0.1</f>
        <v>0.42000000000000004</v>
      </c>
      <c r="K113" s="14"/>
    </row>
    <row r="114" spans="2:11">
      <c r="B114" s="321" t="s">
        <v>238</v>
      </c>
      <c r="C114" s="321"/>
      <c r="D114" s="321"/>
      <c r="E114" s="82"/>
      <c r="F114" s="82"/>
      <c r="G114" s="82"/>
      <c r="H114" s="13"/>
      <c r="I114" s="8"/>
      <c r="J114" s="85">
        <f>SUM(J112:J113)</f>
        <v>4.62</v>
      </c>
      <c r="K114" s="8" t="s">
        <v>81</v>
      </c>
    </row>
    <row r="115" spans="2:11">
      <c r="B115" s="321" t="s">
        <v>238</v>
      </c>
      <c r="C115" s="321"/>
      <c r="D115" s="321"/>
      <c r="E115" s="13"/>
      <c r="F115" s="13"/>
      <c r="G115" s="13"/>
      <c r="H115" s="13"/>
      <c r="I115" s="13"/>
      <c r="J115" s="89">
        <f>ROUNDUP(J114,0)</f>
        <v>5</v>
      </c>
      <c r="K115" s="8" t="s">
        <v>81</v>
      </c>
    </row>
  </sheetData>
  <mergeCells count="147">
    <mergeCell ref="E9:K9"/>
    <mergeCell ref="G13:I13"/>
    <mergeCell ref="C23:D23"/>
    <mergeCell ref="C24:D24"/>
    <mergeCell ref="C25:D25"/>
    <mergeCell ref="B30:J30"/>
    <mergeCell ref="C32:E32"/>
    <mergeCell ref="F32:G32"/>
    <mergeCell ref="C33:E33"/>
    <mergeCell ref="F33:G33"/>
    <mergeCell ref="K13:K14"/>
    <mergeCell ref="K15:K16"/>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B83:D83"/>
    <mergeCell ref="B102:D102"/>
    <mergeCell ref="B104:E104"/>
    <mergeCell ref="B105:D105"/>
    <mergeCell ref="B86:E86"/>
    <mergeCell ref="B87:D87"/>
    <mergeCell ref="B88:D88"/>
    <mergeCell ref="B91:D91"/>
    <mergeCell ref="B92:D92"/>
    <mergeCell ref="B93:D93"/>
    <mergeCell ref="B94:D94"/>
    <mergeCell ref="B95:D95"/>
    <mergeCell ref="B96:D96"/>
    <mergeCell ref="B114:D114"/>
    <mergeCell ref="B115:D115"/>
    <mergeCell ref="B13:B14"/>
    <mergeCell ref="C13:C14"/>
    <mergeCell ref="C15:C16"/>
    <mergeCell ref="D13:D14"/>
    <mergeCell ref="D15:D16"/>
    <mergeCell ref="E13:E14"/>
    <mergeCell ref="J13:J14"/>
    <mergeCell ref="B106:D106"/>
    <mergeCell ref="G106:I106"/>
    <mergeCell ref="B107:D107"/>
    <mergeCell ref="B108:D108"/>
    <mergeCell ref="B109:D109"/>
    <mergeCell ref="B111:E111"/>
    <mergeCell ref="B112:D112"/>
    <mergeCell ref="B113:D113"/>
    <mergeCell ref="G113:I113"/>
    <mergeCell ref="B97:E97"/>
    <mergeCell ref="B98:D98"/>
    <mergeCell ref="B99:D99"/>
    <mergeCell ref="G99:I99"/>
    <mergeCell ref="B100:D100"/>
    <mergeCell ref="B101:D101"/>
  </mergeCells>
  <pageMargins left="0.75" right="0.75" top="1" bottom="1" header="0.5" footer="0.5"/>
  <pageSetup scale="31" orientation="portrait" r:id="rId1"/>
  <rowBreaks count="2" manualBreakCount="2">
    <brk id="73" max="16383" man="1"/>
    <brk id="110" max="1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B2:K121"/>
  <sheetViews>
    <sheetView view="pageBreakPreview" zoomScale="70" zoomScaleNormal="50"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4.4">
      <c r="B2" s="5" t="s">
        <v>116</v>
      </c>
      <c r="C2" s="6" t="s">
        <v>319</v>
      </c>
    </row>
    <row r="3" spans="2:11">
      <c r="B3" s="5" t="s">
        <v>118</v>
      </c>
      <c r="C3" s="7"/>
      <c r="E3" s="2" t="s">
        <v>320</v>
      </c>
      <c r="F3" s="2">
        <v>15</v>
      </c>
    </row>
    <row r="4" spans="2:11">
      <c r="B4" s="5" t="s">
        <v>119</v>
      </c>
      <c r="C4" s="8" t="s">
        <v>321</v>
      </c>
    </row>
    <row r="5" spans="2:11">
      <c r="B5" s="5" t="s">
        <v>122</v>
      </c>
      <c r="C5" s="7" t="s">
        <v>389</v>
      </c>
    </row>
    <row r="6" spans="2:11">
      <c r="B6" s="5" t="s">
        <v>124</v>
      </c>
      <c r="C6" s="7"/>
    </row>
    <row r="7" spans="2:11">
      <c r="B7" s="5" t="s">
        <v>125</v>
      </c>
      <c r="C7" s="7">
        <v>3</v>
      </c>
    </row>
    <row r="8" spans="2:11">
      <c r="B8" s="5" t="s">
        <v>126</v>
      </c>
      <c r="C8" s="7" t="s">
        <v>323</v>
      </c>
    </row>
    <row r="9" spans="2:11" ht="29.6">
      <c r="B9" s="9" t="s">
        <v>128</v>
      </c>
      <c r="C9" s="7">
        <v>4</v>
      </c>
      <c r="E9" s="335"/>
      <c r="F9" s="335"/>
      <c r="G9" s="335"/>
      <c r="H9" s="335"/>
      <c r="I9" s="335"/>
      <c r="J9" s="335"/>
      <c r="K9" s="335"/>
    </row>
    <row r="10" spans="2:11">
      <c r="B10" s="5" t="s">
        <v>129</v>
      </c>
      <c r="C10" s="7" t="s">
        <v>246</v>
      </c>
      <c r="J10" s="19"/>
    </row>
    <row r="11" spans="2:1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c r="B14" s="319"/>
      <c r="C14" s="319"/>
      <c r="D14" s="319"/>
      <c r="E14" s="319"/>
      <c r="F14" s="12" t="s">
        <v>140</v>
      </c>
      <c r="G14" s="12" t="s">
        <v>141</v>
      </c>
      <c r="H14" s="12" t="s">
        <v>142</v>
      </c>
      <c r="I14" s="12" t="s">
        <v>143</v>
      </c>
      <c r="J14" s="319"/>
      <c r="K14" s="319"/>
    </row>
    <row r="15" spans="2:11" ht="45" customHeight="1">
      <c r="B15" s="16" t="s">
        <v>149</v>
      </c>
      <c r="C15" s="16" t="s">
        <v>150</v>
      </c>
      <c r="D15" s="16" t="s">
        <v>275</v>
      </c>
      <c r="E15" s="16" t="s">
        <v>390</v>
      </c>
      <c r="F15" s="16">
        <v>2</v>
      </c>
      <c r="G15" s="8">
        <v>7</v>
      </c>
      <c r="H15" s="8"/>
      <c r="I15" s="14"/>
      <c r="J15" s="8">
        <f>PRODUCT(F15:I15)</f>
        <v>14</v>
      </c>
      <c r="K15" s="8" t="s">
        <v>148</v>
      </c>
    </row>
    <row r="16" spans="2:11" ht="26.2" customHeight="1">
      <c r="B16" s="359" t="s">
        <v>383</v>
      </c>
      <c r="C16" s="359" t="s">
        <v>154</v>
      </c>
      <c r="D16" s="359" t="s">
        <v>155</v>
      </c>
      <c r="E16" s="246" t="s">
        <v>391</v>
      </c>
      <c r="F16" s="16"/>
      <c r="G16" s="8">
        <v>0.6</v>
      </c>
      <c r="H16" s="8">
        <v>0.5</v>
      </c>
      <c r="I16" s="14"/>
      <c r="J16" s="8">
        <f>PRODUCT(F16:I16)</f>
        <v>0.3</v>
      </c>
      <c r="K16" s="381" t="s">
        <v>157</v>
      </c>
    </row>
    <row r="17" spans="2:11" ht="29.25" customHeight="1">
      <c r="B17" s="360"/>
      <c r="C17" s="360"/>
      <c r="D17" s="360"/>
      <c r="E17" s="16" t="s">
        <v>392</v>
      </c>
      <c r="F17" s="8"/>
      <c r="G17" s="8">
        <v>0.5</v>
      </c>
      <c r="H17" s="8">
        <v>0.5</v>
      </c>
      <c r="I17" s="13"/>
      <c r="J17" s="8">
        <f>PRODUCT(F17:I17)</f>
        <v>0.25</v>
      </c>
      <c r="K17" s="383"/>
    </row>
    <row r="18" spans="2:11" ht="33.75" customHeight="1">
      <c r="B18" s="8" t="s">
        <v>393</v>
      </c>
      <c r="C18" s="8" t="s">
        <v>158</v>
      </c>
      <c r="D18" s="8" t="s">
        <v>170</v>
      </c>
      <c r="E18" s="8" t="s">
        <v>394</v>
      </c>
      <c r="F18" s="8">
        <v>1</v>
      </c>
      <c r="G18" s="8">
        <v>1.1000000000000001</v>
      </c>
      <c r="H18" s="13"/>
      <c r="I18" s="13"/>
      <c r="J18" s="8">
        <f>PRODUCT(F18:I18)</f>
        <v>1.1000000000000001</v>
      </c>
      <c r="K18" s="8" t="s">
        <v>161</v>
      </c>
    </row>
    <row r="19" spans="2:11">
      <c r="B19" s="14"/>
      <c r="C19" s="8"/>
      <c r="D19" s="8"/>
      <c r="E19" s="13"/>
      <c r="F19" s="8"/>
      <c r="G19" s="8"/>
      <c r="H19" s="13"/>
      <c r="I19" s="13"/>
      <c r="J19" s="8"/>
      <c r="K19" s="14"/>
    </row>
    <row r="20" spans="2:11">
      <c r="B20" s="6" t="s">
        <v>167</v>
      </c>
      <c r="C20" s="7"/>
      <c r="D20" s="7"/>
      <c r="E20" s="6"/>
      <c r="F20" s="6"/>
      <c r="G20" s="15"/>
      <c r="H20" s="13"/>
      <c r="I20" s="12"/>
      <c r="J20" s="21"/>
      <c r="K20" s="14"/>
    </row>
    <row r="21" spans="2:11">
      <c r="B21" s="6"/>
      <c r="C21" s="16" t="s">
        <v>395</v>
      </c>
      <c r="D21" s="16"/>
      <c r="E21" s="6"/>
      <c r="F21" s="6"/>
      <c r="G21" s="15"/>
      <c r="H21" s="13"/>
      <c r="I21" s="7" t="s">
        <v>81</v>
      </c>
      <c r="J21" s="21">
        <f>J15</f>
        <v>14</v>
      </c>
      <c r="K21" s="14"/>
    </row>
    <row r="22" spans="2:11">
      <c r="B22" s="6"/>
      <c r="C22" s="100" t="s">
        <v>384</v>
      </c>
      <c r="D22" s="14"/>
      <c r="E22" s="16"/>
      <c r="F22" s="16"/>
      <c r="G22" s="8"/>
      <c r="H22" s="8"/>
      <c r="I22" s="7" t="s">
        <v>17</v>
      </c>
      <c r="J22" s="21">
        <f>J16+J17</f>
        <v>0.55000000000000004</v>
      </c>
      <c r="K22" s="14"/>
    </row>
    <row r="23" spans="2:11">
      <c r="B23" s="6"/>
      <c r="C23" s="8" t="s">
        <v>396</v>
      </c>
      <c r="D23" s="14"/>
      <c r="E23" s="16"/>
      <c r="F23" s="16"/>
      <c r="G23" s="8"/>
      <c r="H23" s="8"/>
      <c r="I23" s="7" t="s">
        <v>81</v>
      </c>
      <c r="J23" s="21">
        <f>J18</f>
        <v>1.1000000000000001</v>
      </c>
      <c r="K23" s="14"/>
    </row>
    <row r="24" spans="2:11">
      <c r="B24" s="6"/>
      <c r="C24" s="322"/>
      <c r="D24" s="322"/>
      <c r="E24" s="16"/>
      <c r="F24" s="16"/>
      <c r="G24" s="8"/>
      <c r="H24" s="8"/>
      <c r="I24" s="7"/>
      <c r="J24" s="21"/>
      <c r="K24" s="14"/>
    </row>
    <row r="25" spans="2:11">
      <c r="B25" s="6"/>
      <c r="C25" s="379"/>
      <c r="D25" s="379"/>
      <c r="E25" s="16"/>
      <c r="F25" s="16"/>
      <c r="G25" s="8"/>
      <c r="H25" s="8"/>
      <c r="I25" s="7"/>
      <c r="J25" s="21"/>
      <c r="K25" s="14"/>
    </row>
    <row r="26" spans="2:11">
      <c r="B26" s="14"/>
      <c r="C26" s="323"/>
      <c r="D26" s="323"/>
      <c r="E26" s="13"/>
      <c r="F26" s="13"/>
      <c r="G26" s="13"/>
      <c r="H26" s="13"/>
      <c r="I26" s="13"/>
      <c r="J26" s="21"/>
      <c r="K26" s="14"/>
    </row>
    <row r="27" spans="2:11">
      <c r="B27" s="14"/>
      <c r="C27" s="13"/>
      <c r="D27" s="13"/>
      <c r="E27" s="13"/>
      <c r="F27" s="13"/>
      <c r="G27" s="13"/>
      <c r="H27" s="13"/>
      <c r="I27" s="13"/>
      <c r="J27" s="21"/>
      <c r="K27" s="24"/>
    </row>
    <row r="28" spans="2:11">
      <c r="B28" s="16"/>
      <c r="C28" s="13"/>
      <c r="D28" s="13"/>
      <c r="E28" s="13"/>
      <c r="F28" s="13"/>
      <c r="G28" s="13"/>
      <c r="H28" s="13"/>
      <c r="I28" s="13"/>
      <c r="J28" s="21"/>
      <c r="K28" s="24"/>
    </row>
    <row r="29" spans="2:11">
      <c r="B29" s="16"/>
      <c r="C29" s="16"/>
      <c r="D29" s="16"/>
      <c r="E29" s="16"/>
      <c r="F29" s="16"/>
      <c r="G29" s="13"/>
      <c r="H29" s="13"/>
      <c r="I29" s="13"/>
      <c r="J29" s="24"/>
      <c r="K29" s="14"/>
    </row>
    <row r="30" spans="2:11">
      <c r="B30" s="14"/>
      <c r="C30" s="8"/>
      <c r="D30" s="8"/>
      <c r="E30" s="13"/>
      <c r="F30" s="13"/>
      <c r="G30" s="13"/>
      <c r="H30" s="13"/>
      <c r="I30" s="13"/>
      <c r="J30" s="13"/>
      <c r="K30" s="14"/>
    </row>
    <row r="31" spans="2:11">
      <c r="B31" s="324" t="s">
        <v>171</v>
      </c>
      <c r="C31" s="324"/>
      <c r="D31" s="324"/>
      <c r="E31" s="324"/>
      <c r="F31" s="324"/>
      <c r="G31" s="324"/>
      <c r="H31" s="324"/>
      <c r="I31" s="324"/>
      <c r="J31" s="324"/>
      <c r="K31" s="14"/>
    </row>
    <row r="32" spans="2:11">
      <c r="B32" s="8"/>
      <c r="C32" s="8"/>
      <c r="D32" s="8"/>
      <c r="E32" s="13"/>
      <c r="F32" s="13"/>
      <c r="G32" s="13"/>
      <c r="H32" s="13"/>
      <c r="I32" s="13"/>
      <c r="J32" s="13"/>
      <c r="K32" s="14"/>
    </row>
    <row r="33" spans="2:11" s="1" customFormat="1" ht="14.95" customHeight="1">
      <c r="B33" s="6" t="s">
        <v>1</v>
      </c>
      <c r="C33" s="337" t="s">
        <v>2</v>
      </c>
      <c r="D33" s="337"/>
      <c r="E33" s="337"/>
      <c r="F33" s="337" t="s">
        <v>3</v>
      </c>
      <c r="G33" s="337"/>
      <c r="H33" s="7" t="s">
        <v>4</v>
      </c>
      <c r="I33" s="7" t="s">
        <v>5</v>
      </c>
      <c r="J33" s="7" t="s">
        <v>172</v>
      </c>
      <c r="K33" s="7" t="s">
        <v>173</v>
      </c>
    </row>
    <row r="34" spans="2:11" s="1" customFormat="1" ht="275.95" customHeight="1">
      <c r="B34" s="16">
        <v>1</v>
      </c>
      <c r="C34" s="328" t="s">
        <v>174</v>
      </c>
      <c r="D34" s="329"/>
      <c r="E34" s="329"/>
      <c r="F34" s="330" t="s">
        <v>8</v>
      </c>
      <c r="G34" s="330"/>
      <c r="H34" s="8" t="s">
        <v>175</v>
      </c>
      <c r="I34" s="22">
        <v>1</v>
      </c>
      <c r="J34" s="23"/>
      <c r="K34" s="16"/>
    </row>
    <row r="35" spans="2:11" s="1" customFormat="1" ht="280" customHeight="1">
      <c r="B35" s="16">
        <v>2</v>
      </c>
      <c r="C35" s="328" t="s">
        <v>176</v>
      </c>
      <c r="D35" s="329"/>
      <c r="E35" s="329"/>
      <c r="F35" s="330" t="s">
        <v>11</v>
      </c>
      <c r="G35" s="330"/>
      <c r="H35" s="16" t="s">
        <v>12</v>
      </c>
      <c r="I35" s="16"/>
      <c r="J35" s="23"/>
      <c r="K35" s="16"/>
    </row>
    <row r="36" spans="2:11" s="1" customFormat="1" ht="280" customHeight="1">
      <c r="B36" s="16">
        <v>3</v>
      </c>
      <c r="C36" s="328" t="s">
        <v>177</v>
      </c>
      <c r="D36" s="329"/>
      <c r="E36" s="329"/>
      <c r="F36" s="330" t="s">
        <v>14</v>
      </c>
      <c r="G36" s="330"/>
      <c r="H36" s="16" t="s">
        <v>15</v>
      </c>
      <c r="I36" s="16"/>
      <c r="J36" s="23"/>
      <c r="K36" s="16"/>
    </row>
    <row r="37" spans="2:11" s="1" customFormat="1" ht="344.1" customHeight="1">
      <c r="B37" s="16">
        <v>4</v>
      </c>
      <c r="C37" s="328" t="s">
        <v>178</v>
      </c>
      <c r="D37" s="329"/>
      <c r="E37" s="329"/>
      <c r="F37" s="330" t="s">
        <v>16</v>
      </c>
      <c r="G37" s="330"/>
      <c r="H37" s="16" t="s">
        <v>17</v>
      </c>
      <c r="I37" s="16"/>
      <c r="J37" s="23"/>
      <c r="K37" s="16"/>
    </row>
    <row r="38" spans="2:11" s="1" customFormat="1" ht="289" customHeight="1">
      <c r="B38" s="16">
        <v>5</v>
      </c>
      <c r="C38" s="328" t="s">
        <v>179</v>
      </c>
      <c r="D38" s="329"/>
      <c r="E38" s="329"/>
      <c r="F38" s="330" t="s">
        <v>112</v>
      </c>
      <c r="G38" s="330"/>
      <c r="H38" s="16" t="s">
        <v>12</v>
      </c>
      <c r="I38" s="22"/>
      <c r="J38" s="23"/>
      <c r="K38" s="16"/>
    </row>
    <row r="39" spans="2:11" s="1" customFormat="1" ht="306" customHeight="1">
      <c r="B39" s="16">
        <v>6</v>
      </c>
      <c r="C39" s="328" t="s">
        <v>180</v>
      </c>
      <c r="D39" s="329"/>
      <c r="E39" s="329"/>
      <c r="F39" s="330" t="s">
        <v>20</v>
      </c>
      <c r="G39" s="330"/>
      <c r="H39" s="8" t="s">
        <v>21</v>
      </c>
      <c r="I39" s="22">
        <f>J91</f>
        <v>33</v>
      </c>
      <c r="J39" s="23"/>
      <c r="K39" s="16"/>
    </row>
    <row r="40" spans="2:11" s="1" customFormat="1" ht="297" customHeight="1">
      <c r="B40" s="16">
        <v>7</v>
      </c>
      <c r="C40" s="328" t="s">
        <v>181</v>
      </c>
      <c r="D40" s="329"/>
      <c r="E40" s="329"/>
      <c r="F40" s="330" t="s">
        <v>22</v>
      </c>
      <c r="G40" s="330"/>
      <c r="H40" s="8" t="s">
        <v>23</v>
      </c>
      <c r="I40" s="16"/>
      <c r="J40" s="23"/>
      <c r="K40" s="16"/>
    </row>
    <row r="41" spans="2:11" s="1" customFormat="1" ht="390.05" customHeight="1">
      <c r="B41" s="16">
        <v>8</v>
      </c>
      <c r="C41" s="328" t="s">
        <v>182</v>
      </c>
      <c r="D41" s="329"/>
      <c r="E41" s="329"/>
      <c r="F41" s="330" t="s">
        <v>183</v>
      </c>
      <c r="G41" s="330"/>
      <c r="H41" s="8" t="s">
        <v>25</v>
      </c>
      <c r="I41" s="16"/>
      <c r="J41" s="23"/>
      <c r="K41" s="16"/>
    </row>
    <row r="42" spans="2:11" s="1" customFormat="1" ht="306" customHeight="1">
      <c r="B42" s="16">
        <v>9</v>
      </c>
      <c r="C42" s="328" t="s">
        <v>184</v>
      </c>
      <c r="D42" s="329"/>
      <c r="E42" s="329"/>
      <c r="F42" s="330" t="s">
        <v>26</v>
      </c>
      <c r="G42" s="330"/>
      <c r="H42" s="8" t="s">
        <v>27</v>
      </c>
      <c r="I42" s="16"/>
      <c r="J42" s="23"/>
      <c r="K42" s="16"/>
    </row>
    <row r="43" spans="2:11" s="1" customFormat="1" ht="409.05" customHeight="1">
      <c r="B43" s="16">
        <v>10</v>
      </c>
      <c r="C43" s="328" t="s">
        <v>185</v>
      </c>
      <c r="D43" s="329"/>
      <c r="E43" s="329"/>
      <c r="F43" s="330" t="s">
        <v>29</v>
      </c>
      <c r="G43" s="330"/>
      <c r="H43" s="8" t="s">
        <v>27</v>
      </c>
      <c r="I43" s="16"/>
      <c r="J43" s="23"/>
      <c r="K43" s="16"/>
    </row>
    <row r="44" spans="2:11" s="1" customFormat="1" ht="295.10000000000002" customHeight="1">
      <c r="B44" s="16">
        <v>11</v>
      </c>
      <c r="C44" s="328" t="s">
        <v>186</v>
      </c>
      <c r="D44" s="329"/>
      <c r="E44" s="329"/>
      <c r="F44" s="330" t="s">
        <v>31</v>
      </c>
      <c r="G44" s="330"/>
      <c r="H44" s="8" t="s">
        <v>27</v>
      </c>
      <c r="I44" s="16"/>
      <c r="J44" s="23"/>
      <c r="K44" s="16"/>
    </row>
    <row r="45" spans="2:11" s="1" customFormat="1" ht="284.14999999999998" customHeight="1">
      <c r="B45" s="16">
        <v>12</v>
      </c>
      <c r="C45" s="328" t="s">
        <v>187</v>
      </c>
      <c r="D45" s="329"/>
      <c r="E45" s="329"/>
      <c r="F45" s="330" t="s">
        <v>33</v>
      </c>
      <c r="G45" s="330"/>
      <c r="H45" s="8" t="s">
        <v>27</v>
      </c>
      <c r="I45" s="16"/>
      <c r="J45" s="23"/>
      <c r="K45" s="16"/>
    </row>
    <row r="46" spans="2:11" s="1" customFormat="1" ht="302.14999999999998" customHeight="1">
      <c r="B46" s="16">
        <v>13</v>
      </c>
      <c r="C46" s="328" t="s">
        <v>188</v>
      </c>
      <c r="D46" s="329"/>
      <c r="E46" s="329"/>
      <c r="F46" s="330" t="s">
        <v>35</v>
      </c>
      <c r="G46" s="330"/>
      <c r="H46" s="8" t="s">
        <v>27</v>
      </c>
      <c r="I46" s="16"/>
      <c r="J46" s="23"/>
      <c r="K46" s="16"/>
    </row>
    <row r="47" spans="2:11" s="1" customFormat="1" ht="246.05" customHeight="1">
      <c r="B47" s="16">
        <v>14</v>
      </c>
      <c r="C47" s="328" t="s">
        <v>189</v>
      </c>
      <c r="D47" s="329"/>
      <c r="E47" s="329"/>
      <c r="F47" s="330" t="s">
        <v>37</v>
      </c>
      <c r="G47" s="330"/>
      <c r="H47" s="8" t="s">
        <v>27</v>
      </c>
      <c r="I47" s="16"/>
      <c r="J47" s="23"/>
      <c r="K47" s="16"/>
    </row>
    <row r="48" spans="2:11" s="1" customFormat="1" ht="361" customHeight="1">
      <c r="B48" s="16">
        <v>15</v>
      </c>
      <c r="C48" s="328" t="s">
        <v>190</v>
      </c>
      <c r="D48" s="329"/>
      <c r="E48" s="329"/>
      <c r="F48" s="330" t="s">
        <v>39</v>
      </c>
      <c r="G48" s="330"/>
      <c r="H48" s="16" t="s">
        <v>12</v>
      </c>
      <c r="I48" s="16"/>
      <c r="J48" s="23"/>
      <c r="K48" s="16"/>
    </row>
    <row r="49" spans="2:11" s="1" customFormat="1" ht="374.15" customHeight="1">
      <c r="B49" s="16">
        <v>16</v>
      </c>
      <c r="C49" s="328" t="s">
        <v>191</v>
      </c>
      <c r="D49" s="329"/>
      <c r="E49" s="329"/>
      <c r="F49" s="330" t="s">
        <v>40</v>
      </c>
      <c r="G49" s="330"/>
      <c r="H49" s="16"/>
      <c r="I49" s="16"/>
      <c r="J49" s="23"/>
      <c r="K49" s="16"/>
    </row>
    <row r="50" spans="2:11" s="1" customFormat="1" ht="63" customHeight="1">
      <c r="B50" s="16">
        <v>17</v>
      </c>
      <c r="C50" s="328" t="s">
        <v>41</v>
      </c>
      <c r="D50" s="328"/>
      <c r="E50" s="328"/>
      <c r="F50" s="330" t="s">
        <v>192</v>
      </c>
      <c r="G50" s="330"/>
      <c r="H50" s="7"/>
      <c r="I50" s="16"/>
      <c r="J50" s="23"/>
      <c r="K50" s="16"/>
    </row>
    <row r="51" spans="2:11" s="1" customFormat="1" ht="265.05" customHeight="1">
      <c r="B51" s="16">
        <v>18</v>
      </c>
      <c r="C51" s="328" t="s">
        <v>193</v>
      </c>
      <c r="D51" s="329"/>
      <c r="E51" s="329"/>
      <c r="F51" s="330" t="s">
        <v>43</v>
      </c>
      <c r="G51" s="330"/>
      <c r="H51" s="16" t="s">
        <v>12</v>
      </c>
      <c r="I51" s="22"/>
      <c r="J51" s="23"/>
      <c r="K51" s="16"/>
    </row>
    <row r="52" spans="2:11" s="1" customFormat="1" ht="296.2" customHeight="1">
      <c r="B52" s="16">
        <v>19</v>
      </c>
      <c r="C52" s="328" t="s">
        <v>194</v>
      </c>
      <c r="D52" s="329"/>
      <c r="E52" s="329"/>
      <c r="F52" s="330" t="s">
        <v>45</v>
      </c>
      <c r="G52" s="330"/>
      <c r="H52" s="16" t="s">
        <v>12</v>
      </c>
      <c r="I52" s="22"/>
      <c r="J52" s="23"/>
      <c r="K52" s="8"/>
    </row>
    <row r="53" spans="2:11" s="1" customFormat="1" ht="356.15" customHeight="1">
      <c r="B53" s="16">
        <v>20</v>
      </c>
      <c r="C53" s="328" t="s">
        <v>195</v>
      </c>
      <c r="D53" s="329"/>
      <c r="E53" s="329"/>
      <c r="F53" s="330" t="s">
        <v>47</v>
      </c>
      <c r="G53" s="330"/>
      <c r="H53" s="16" t="s">
        <v>12</v>
      </c>
      <c r="I53" s="22"/>
      <c r="J53" s="23"/>
      <c r="K53" s="16"/>
    </row>
    <row r="54" spans="2:11" s="1" customFormat="1">
      <c r="B54" s="16">
        <v>21</v>
      </c>
      <c r="C54" s="328" t="s">
        <v>196</v>
      </c>
      <c r="D54" s="329"/>
      <c r="E54" s="329"/>
      <c r="F54" s="330" t="s">
        <v>48</v>
      </c>
      <c r="G54" s="330"/>
      <c r="H54" s="16" t="s">
        <v>12</v>
      </c>
      <c r="I54" s="22">
        <f>J97</f>
        <v>16</v>
      </c>
      <c r="J54" s="23"/>
      <c r="K54" s="16"/>
    </row>
    <row r="55" spans="2:11" s="1" customFormat="1">
      <c r="B55" s="16">
        <v>22</v>
      </c>
      <c r="C55" s="328" t="s">
        <v>197</v>
      </c>
      <c r="D55" s="329"/>
      <c r="E55" s="329"/>
      <c r="F55" s="330" t="s">
        <v>50</v>
      </c>
      <c r="G55" s="330"/>
      <c r="H55" s="16" t="s">
        <v>12</v>
      </c>
      <c r="I55" s="16"/>
      <c r="J55" s="23"/>
      <c r="K55" s="16"/>
    </row>
    <row r="56" spans="2:11" s="1" customFormat="1" ht="77.95" customHeight="1">
      <c r="B56" s="16">
        <v>23</v>
      </c>
      <c r="C56" s="328" t="s">
        <v>51</v>
      </c>
      <c r="D56" s="328"/>
      <c r="E56" s="328"/>
      <c r="F56" s="330"/>
      <c r="G56" s="330"/>
      <c r="H56" s="6"/>
      <c r="I56" s="16"/>
      <c r="J56" s="23"/>
      <c r="K56" s="16"/>
    </row>
    <row r="57" spans="2:11" s="1" customFormat="1">
      <c r="B57" s="16">
        <v>24</v>
      </c>
      <c r="C57" s="328" t="s">
        <v>198</v>
      </c>
      <c r="D57" s="329"/>
      <c r="E57" s="329"/>
      <c r="F57" s="330" t="s">
        <v>54</v>
      </c>
      <c r="G57" s="330"/>
      <c r="H57" s="16"/>
      <c r="I57" s="16"/>
      <c r="J57" s="23"/>
      <c r="K57" s="14"/>
    </row>
    <row r="58" spans="2:11" s="1" customFormat="1">
      <c r="B58" s="16">
        <v>25</v>
      </c>
      <c r="C58" s="328" t="s">
        <v>199</v>
      </c>
      <c r="D58" s="329"/>
      <c r="E58" s="329"/>
      <c r="F58" s="330" t="s">
        <v>55</v>
      </c>
      <c r="G58" s="330"/>
      <c r="H58" s="8" t="s">
        <v>27</v>
      </c>
      <c r="I58" s="22"/>
      <c r="J58" s="23"/>
      <c r="K58" s="8"/>
    </row>
    <row r="59" spans="2:11" s="1" customFormat="1">
      <c r="B59" s="16">
        <v>26</v>
      </c>
      <c r="C59" s="328" t="s">
        <v>200</v>
      </c>
      <c r="D59" s="329"/>
      <c r="E59" s="329"/>
      <c r="F59" s="330" t="s">
        <v>56</v>
      </c>
      <c r="G59" s="330"/>
      <c r="H59" s="8" t="s">
        <v>27</v>
      </c>
      <c r="I59" s="16"/>
      <c r="J59" s="23"/>
      <c r="K59" s="16"/>
    </row>
    <row r="60" spans="2:11" s="1" customFormat="1" ht="234" customHeight="1">
      <c r="B60" s="16">
        <v>27</v>
      </c>
      <c r="C60" s="328" t="s">
        <v>201</v>
      </c>
      <c r="D60" s="329"/>
      <c r="E60" s="329"/>
      <c r="F60" s="330" t="s">
        <v>57</v>
      </c>
      <c r="G60" s="330"/>
      <c r="H60" s="8" t="s">
        <v>27</v>
      </c>
      <c r="I60" s="16"/>
      <c r="J60" s="23"/>
      <c r="K60" s="16"/>
    </row>
    <row r="61" spans="2:11" s="1" customFormat="1" ht="234" customHeight="1">
      <c r="B61" s="16">
        <v>28</v>
      </c>
      <c r="C61" s="329" t="s">
        <v>202</v>
      </c>
      <c r="D61" s="329"/>
      <c r="E61" s="329"/>
      <c r="F61" s="330" t="s">
        <v>203</v>
      </c>
      <c r="G61" s="330"/>
      <c r="H61" s="8" t="s">
        <v>12</v>
      </c>
      <c r="I61" s="16"/>
      <c r="J61" s="23"/>
      <c r="K61" s="16"/>
    </row>
    <row r="62" spans="2:11" s="1" customFormat="1" ht="282.05" customHeight="1">
      <c r="B62" s="16">
        <v>29</v>
      </c>
      <c r="C62" s="328" t="s">
        <v>204</v>
      </c>
      <c r="D62" s="329"/>
      <c r="E62" s="329"/>
      <c r="F62" s="330" t="s">
        <v>60</v>
      </c>
      <c r="G62" s="330"/>
      <c r="H62" s="8" t="s">
        <v>12</v>
      </c>
      <c r="I62" s="22">
        <f>J121</f>
        <v>2</v>
      </c>
      <c r="J62" s="23"/>
      <c r="K62" s="16"/>
    </row>
    <row r="63" spans="2:11" s="1" customFormat="1" ht="260.2" customHeight="1">
      <c r="B63" s="16">
        <v>30</v>
      </c>
      <c r="C63" s="328" t="s">
        <v>205</v>
      </c>
      <c r="D63" s="329"/>
      <c r="E63" s="329"/>
      <c r="F63" s="330" t="s">
        <v>62</v>
      </c>
      <c r="G63" s="330"/>
      <c r="H63" s="8" t="s">
        <v>27</v>
      </c>
      <c r="I63" s="22">
        <f>J108</f>
        <v>5</v>
      </c>
      <c r="J63" s="23"/>
      <c r="K63" s="16"/>
    </row>
    <row r="64" spans="2:11" s="1" customFormat="1" ht="409.05" customHeight="1">
      <c r="B64" s="16">
        <v>31</v>
      </c>
      <c r="C64" s="329" t="s">
        <v>206</v>
      </c>
      <c r="D64" s="329"/>
      <c r="E64" s="329"/>
      <c r="F64" s="330" t="s">
        <v>64</v>
      </c>
      <c r="G64" s="330"/>
      <c r="H64" s="8" t="s">
        <v>65</v>
      </c>
      <c r="I64" s="22">
        <f>J115</f>
        <v>3</v>
      </c>
      <c r="J64" s="23"/>
      <c r="K64" s="16"/>
    </row>
    <row r="65" spans="2:11" s="1" customFormat="1" ht="378" customHeight="1">
      <c r="B65" s="16">
        <v>32</v>
      </c>
      <c r="C65" s="328" t="s">
        <v>207</v>
      </c>
      <c r="D65" s="329"/>
      <c r="E65" s="329"/>
      <c r="F65" s="330" t="s">
        <v>67</v>
      </c>
      <c r="G65" s="330"/>
      <c r="H65" s="8" t="s">
        <v>208</v>
      </c>
      <c r="I65" s="22">
        <f>J102</f>
        <v>1</v>
      </c>
      <c r="J65" s="23"/>
      <c r="K65" s="16"/>
    </row>
    <row r="66" spans="2:11" s="1" customFormat="1" ht="378" customHeight="1">
      <c r="B66" s="16">
        <v>33</v>
      </c>
      <c r="C66" s="328" t="s">
        <v>209</v>
      </c>
      <c r="D66" s="329"/>
      <c r="E66" s="329"/>
      <c r="F66" s="330" t="s">
        <v>69</v>
      </c>
      <c r="G66" s="330"/>
      <c r="H66" s="8" t="s">
        <v>65</v>
      </c>
      <c r="I66" s="22"/>
      <c r="J66" s="23"/>
      <c r="K66" s="16"/>
    </row>
    <row r="67" spans="2:11" s="1" customFormat="1" ht="378" customHeight="1">
      <c r="B67" s="16">
        <v>34</v>
      </c>
      <c r="C67" s="328" t="s">
        <v>210</v>
      </c>
      <c r="D67" s="329"/>
      <c r="E67" s="329"/>
      <c r="F67" s="330" t="s">
        <v>71</v>
      </c>
      <c r="G67" s="330"/>
      <c r="H67" s="8" t="s">
        <v>25</v>
      </c>
      <c r="I67" s="22"/>
      <c r="J67" s="23"/>
      <c r="K67" s="16"/>
    </row>
    <row r="68" spans="2:11" s="1" customFormat="1" ht="378" customHeight="1">
      <c r="B68" s="16">
        <v>35</v>
      </c>
      <c r="C68" s="328" t="s">
        <v>211</v>
      </c>
      <c r="D68" s="329"/>
      <c r="E68" s="329"/>
      <c r="F68" s="330" t="s">
        <v>72</v>
      </c>
      <c r="G68" s="330"/>
      <c r="H68" s="8" t="s">
        <v>21</v>
      </c>
      <c r="I68" s="22"/>
      <c r="J68" s="23"/>
      <c r="K68" s="16"/>
    </row>
    <row r="69" spans="2:11" s="1" customFormat="1" ht="378" customHeight="1">
      <c r="B69" s="16">
        <v>36</v>
      </c>
      <c r="C69" s="328" t="s">
        <v>212</v>
      </c>
      <c r="D69" s="329"/>
      <c r="E69" s="329"/>
      <c r="F69" s="330" t="s">
        <v>115</v>
      </c>
      <c r="G69" s="330"/>
      <c r="H69" s="16" t="s">
        <v>17</v>
      </c>
      <c r="I69" s="22"/>
      <c r="J69" s="23"/>
      <c r="K69" s="16"/>
    </row>
    <row r="70" spans="2:11" s="1" customFormat="1" ht="378" customHeight="1">
      <c r="B70" s="16">
        <v>37</v>
      </c>
      <c r="C70" s="328" t="s">
        <v>213</v>
      </c>
      <c r="D70" s="329"/>
      <c r="E70" s="329"/>
      <c r="F70" s="330" t="s">
        <v>75</v>
      </c>
      <c r="G70" s="330"/>
      <c r="H70" s="16" t="s">
        <v>17</v>
      </c>
      <c r="I70" s="22"/>
      <c r="J70" s="23"/>
      <c r="K70" s="16"/>
    </row>
    <row r="71" spans="2:11" s="1" customFormat="1" ht="378" customHeight="1">
      <c r="B71" s="16">
        <v>38</v>
      </c>
      <c r="C71" s="329" t="s">
        <v>76</v>
      </c>
      <c r="D71" s="329"/>
      <c r="E71" s="329"/>
      <c r="F71" s="334" t="s">
        <v>77</v>
      </c>
      <c r="G71" s="334"/>
      <c r="H71" s="16" t="s">
        <v>17</v>
      </c>
      <c r="I71" s="22"/>
      <c r="J71" s="23"/>
      <c r="K71" s="16"/>
    </row>
    <row r="72" spans="2:11" s="1" customFormat="1" ht="378" customHeight="1">
      <c r="B72" s="16">
        <v>39</v>
      </c>
      <c r="C72" s="329" t="s">
        <v>79</v>
      </c>
      <c r="D72" s="329"/>
      <c r="E72" s="329"/>
      <c r="F72" s="334" t="s">
        <v>80</v>
      </c>
      <c r="G72" s="334"/>
      <c r="H72" s="16" t="s">
        <v>17</v>
      </c>
      <c r="I72" s="22"/>
      <c r="J72" s="23"/>
      <c r="K72" s="16"/>
    </row>
    <row r="73" spans="2:11" s="1" customFormat="1" ht="378" customHeight="1">
      <c r="B73" s="16">
        <v>40</v>
      </c>
      <c r="C73" s="333" t="s">
        <v>82</v>
      </c>
      <c r="D73" s="333"/>
      <c r="E73" s="333"/>
      <c r="F73" s="334" t="s">
        <v>83</v>
      </c>
      <c r="G73" s="334"/>
      <c r="H73" s="16" t="s">
        <v>78</v>
      </c>
      <c r="I73" s="22"/>
      <c r="J73" s="23"/>
      <c r="K73" s="16"/>
    </row>
    <row r="74" spans="2:11" s="1" customFormat="1" ht="378" customHeight="1">
      <c r="B74" s="16">
        <v>41</v>
      </c>
      <c r="C74" s="329" t="s">
        <v>84</v>
      </c>
      <c r="D74" s="329"/>
      <c r="E74" s="329"/>
      <c r="F74" s="330" t="s">
        <v>85</v>
      </c>
      <c r="G74" s="330"/>
      <c r="H74" s="8" t="s">
        <v>81</v>
      </c>
      <c r="I74" s="22"/>
      <c r="J74" s="23"/>
      <c r="K74" s="16"/>
    </row>
    <row r="75" spans="2:11" s="1" customFormat="1" ht="378" customHeight="1">
      <c r="B75" s="16">
        <v>42</v>
      </c>
      <c r="C75" s="333" t="s">
        <v>86</v>
      </c>
      <c r="D75" s="333"/>
      <c r="E75" s="333"/>
      <c r="F75" s="330" t="s">
        <v>87</v>
      </c>
      <c r="G75" s="330"/>
      <c r="H75" s="8" t="s">
        <v>81</v>
      </c>
      <c r="I75" s="22"/>
      <c r="J75" s="23"/>
      <c r="K75" s="16"/>
    </row>
    <row r="76" spans="2:11" s="1" customFormat="1" ht="340.1" customHeight="1">
      <c r="B76" s="16">
        <v>43</v>
      </c>
      <c r="C76" s="329" t="s">
        <v>89</v>
      </c>
      <c r="D76" s="329"/>
      <c r="E76" s="329"/>
      <c r="F76" s="330" t="s">
        <v>87</v>
      </c>
      <c r="G76" s="330"/>
      <c r="H76" s="8" t="s">
        <v>27</v>
      </c>
      <c r="I76" s="16"/>
      <c r="J76" s="23"/>
      <c r="K76" s="16"/>
    </row>
    <row r="77" spans="2:11" s="1" customFormat="1" ht="409.05" customHeight="1">
      <c r="B77" s="16">
        <v>44</v>
      </c>
      <c r="C77" s="329" t="s">
        <v>91</v>
      </c>
      <c r="D77" s="329"/>
      <c r="E77" s="329"/>
      <c r="F77" s="330" t="s">
        <v>92</v>
      </c>
      <c r="G77" s="330"/>
      <c r="H77" s="8" t="s">
        <v>17</v>
      </c>
      <c r="I77" s="16"/>
      <c r="J77" s="23"/>
      <c r="K77" s="16"/>
    </row>
    <row r="78" spans="2:11" s="1" customFormat="1" ht="409.05" customHeight="1">
      <c r="B78" s="16">
        <v>45</v>
      </c>
      <c r="C78" s="329" t="s">
        <v>214</v>
      </c>
      <c r="D78" s="329"/>
      <c r="E78" s="329"/>
      <c r="F78" s="330" t="s">
        <v>94</v>
      </c>
      <c r="G78" s="330"/>
      <c r="H78" s="8" t="s">
        <v>215</v>
      </c>
      <c r="I78" s="22"/>
      <c r="J78" s="23"/>
      <c r="K78" s="16"/>
    </row>
    <row r="79" spans="2:11" s="1" customFormat="1" ht="409.05" customHeight="1">
      <c r="B79" s="16">
        <v>46</v>
      </c>
      <c r="C79" s="329" t="s">
        <v>216</v>
      </c>
      <c r="D79" s="329"/>
      <c r="E79" s="329"/>
      <c r="F79" s="330" t="s">
        <v>96</v>
      </c>
      <c r="G79" s="330"/>
      <c r="H79" s="8" t="s">
        <v>17</v>
      </c>
      <c r="I79" s="22"/>
      <c r="J79" s="23"/>
      <c r="K79" s="16"/>
    </row>
    <row r="80" spans="2:11" s="1" customFormat="1" ht="409.05" customHeight="1">
      <c r="B80" s="16">
        <v>47</v>
      </c>
      <c r="C80" s="329" t="s">
        <v>97</v>
      </c>
      <c r="D80" s="329"/>
      <c r="E80" s="329"/>
      <c r="F80" s="330" t="s">
        <v>98</v>
      </c>
      <c r="G80" s="330"/>
      <c r="H80" s="8" t="s">
        <v>78</v>
      </c>
      <c r="I80" s="22"/>
      <c r="J80" s="23"/>
      <c r="K80" s="16">
        <v>0</v>
      </c>
    </row>
    <row r="81" spans="2:11" s="1" customFormat="1" ht="409.05" customHeight="1">
      <c r="B81" s="16">
        <v>48</v>
      </c>
      <c r="C81" s="329" t="s">
        <v>99</v>
      </c>
      <c r="D81" s="329"/>
      <c r="E81" s="329"/>
      <c r="F81" s="331" t="s">
        <v>100</v>
      </c>
      <c r="G81" s="332"/>
      <c r="H81" s="16" t="s">
        <v>217</v>
      </c>
      <c r="I81" s="20"/>
      <c r="J81" s="20"/>
      <c r="K81" s="20"/>
    </row>
    <row r="82" spans="2:11" s="1" customFormat="1" ht="409.05" customHeight="1">
      <c r="B82" s="16">
        <v>49</v>
      </c>
      <c r="C82" s="333" t="s">
        <v>102</v>
      </c>
      <c r="D82" s="333"/>
      <c r="E82" s="333"/>
      <c r="F82" s="331" t="s">
        <v>258</v>
      </c>
      <c r="G82" s="332"/>
      <c r="H82" s="16" t="s">
        <v>15</v>
      </c>
      <c r="I82" s="16"/>
      <c r="J82" s="16"/>
      <c r="K82" s="16"/>
    </row>
    <row r="83" spans="2:11" s="1" customFormat="1" ht="409.05" customHeight="1">
      <c r="B83" s="16">
        <v>50</v>
      </c>
      <c r="C83" s="333" t="s">
        <v>104</v>
      </c>
      <c r="D83" s="333"/>
      <c r="E83" s="333"/>
      <c r="F83" s="331" t="s">
        <v>105</v>
      </c>
      <c r="G83" s="332"/>
      <c r="H83" s="16" t="s">
        <v>217</v>
      </c>
      <c r="I83" s="16"/>
      <c r="J83" s="16"/>
      <c r="K83" s="16"/>
    </row>
    <row r="84" spans="2:11" s="1" customFormat="1">
      <c r="B84" s="325" t="s">
        <v>219</v>
      </c>
      <c r="C84" s="326"/>
      <c r="D84" s="327"/>
      <c r="E84" s="17" t="s">
        <v>220</v>
      </c>
      <c r="F84" s="17"/>
      <c r="G84" s="17" t="s">
        <v>221</v>
      </c>
      <c r="H84" s="17" t="s">
        <v>222</v>
      </c>
      <c r="I84" s="7" t="s">
        <v>223</v>
      </c>
      <c r="J84" s="17" t="s">
        <v>5</v>
      </c>
      <c r="K84" s="17" t="s">
        <v>4</v>
      </c>
    </row>
    <row r="85" spans="2:11" s="1" customFormat="1">
      <c r="B85" s="7"/>
      <c r="C85" s="7"/>
      <c r="D85" s="7"/>
      <c r="E85" s="17"/>
      <c r="F85" s="17"/>
      <c r="G85" s="17"/>
      <c r="H85" s="17"/>
      <c r="I85" s="7"/>
      <c r="J85" s="17"/>
      <c r="K85" s="17"/>
    </row>
    <row r="86" spans="2:11" s="1" customFormat="1">
      <c r="B86" s="14"/>
      <c r="C86" s="7"/>
      <c r="D86" s="7"/>
      <c r="E86" s="17"/>
      <c r="F86" s="17"/>
      <c r="G86" s="17"/>
      <c r="H86" s="17"/>
      <c r="I86" s="7"/>
      <c r="J86" s="17"/>
      <c r="K86" s="17"/>
    </row>
    <row r="87" spans="2:11" s="1" customFormat="1" ht="15.75" customHeight="1">
      <c r="B87" s="328" t="s">
        <v>224</v>
      </c>
      <c r="C87" s="328"/>
      <c r="D87" s="328"/>
      <c r="E87" s="328"/>
      <c r="F87" s="13"/>
      <c r="G87" s="13"/>
      <c r="H87" s="13"/>
      <c r="I87" s="8"/>
      <c r="J87" s="14"/>
      <c r="K87" s="17"/>
    </row>
    <row r="88" spans="2:11" s="1" customFormat="1">
      <c r="B88" s="317" t="s">
        <v>225</v>
      </c>
      <c r="C88" s="317"/>
      <c r="D88" s="317"/>
      <c r="E88" s="7"/>
      <c r="F88" s="13"/>
      <c r="G88" s="8">
        <v>5</v>
      </c>
      <c r="H88" s="8">
        <v>2</v>
      </c>
      <c r="I88" s="24">
        <v>3</v>
      </c>
      <c r="J88" s="33">
        <f>G88*H88*I88</f>
        <v>30</v>
      </c>
      <c r="K88" s="17"/>
    </row>
    <row r="89" spans="2:11" s="1" customFormat="1">
      <c r="B89" s="317" t="s">
        <v>230</v>
      </c>
      <c r="C89" s="317"/>
      <c r="D89" s="317"/>
      <c r="E89" s="7"/>
      <c r="F89" s="13"/>
      <c r="G89" s="8"/>
      <c r="H89" s="8"/>
      <c r="I89" s="24"/>
      <c r="J89" s="33">
        <f>J88*0.1</f>
        <v>3</v>
      </c>
      <c r="K89" s="17"/>
    </row>
    <row r="90" spans="2:11" s="1" customFormat="1">
      <c r="B90" s="318" t="s">
        <v>227</v>
      </c>
      <c r="C90" s="318"/>
      <c r="D90" s="318"/>
      <c r="E90" s="5"/>
      <c r="F90" s="13"/>
      <c r="G90" s="13"/>
      <c r="H90" s="13"/>
      <c r="I90" s="24"/>
      <c r="J90" s="33">
        <f>SUM(J88:J89)</f>
        <v>33</v>
      </c>
      <c r="K90" s="8" t="s">
        <v>21</v>
      </c>
    </row>
    <row r="91" spans="2:11" s="1" customFormat="1">
      <c r="B91" s="318" t="s">
        <v>227</v>
      </c>
      <c r="C91" s="318"/>
      <c r="D91" s="318"/>
      <c r="E91" s="5"/>
      <c r="F91" s="13"/>
      <c r="G91" s="13"/>
      <c r="H91" s="13"/>
      <c r="I91" s="24"/>
      <c r="J91" s="8">
        <f>ROUNDUP(J90,0)</f>
        <v>33</v>
      </c>
      <c r="K91" s="8" t="s">
        <v>21</v>
      </c>
    </row>
    <row r="92" spans="2:11" s="1" customFormat="1">
      <c r="B92" s="14"/>
      <c r="C92" s="8"/>
      <c r="D92" s="8"/>
      <c r="E92" s="13"/>
      <c r="F92" s="13"/>
      <c r="G92" s="13"/>
      <c r="H92" s="13"/>
      <c r="I92" s="8"/>
      <c r="J92" s="13"/>
      <c r="K92" s="14"/>
    </row>
    <row r="93" spans="2:11" s="1" customFormat="1">
      <c r="B93" s="324" t="s">
        <v>397</v>
      </c>
      <c r="C93" s="324"/>
      <c r="D93" s="324"/>
      <c r="E93" s="82"/>
      <c r="F93" s="82"/>
      <c r="G93" s="13"/>
      <c r="H93" s="13"/>
      <c r="I93" s="8"/>
      <c r="J93" s="13"/>
      <c r="K93" s="14"/>
    </row>
    <row r="94" spans="2:11" s="1" customFormat="1">
      <c r="B94" s="317" t="s">
        <v>225</v>
      </c>
      <c r="C94" s="317"/>
      <c r="D94" s="317"/>
      <c r="E94" s="73"/>
      <c r="F94" s="73"/>
      <c r="G94" s="13"/>
      <c r="H94" s="13"/>
      <c r="I94" s="8"/>
      <c r="J94" s="33">
        <v>14</v>
      </c>
      <c r="K94" s="14"/>
    </row>
    <row r="95" spans="2:11" s="1" customFormat="1">
      <c r="B95" s="317" t="s">
        <v>230</v>
      </c>
      <c r="C95" s="317"/>
      <c r="D95" s="317"/>
      <c r="E95" s="73"/>
      <c r="F95" s="73"/>
      <c r="G95" s="13"/>
      <c r="H95" s="13"/>
      <c r="I95" s="8"/>
      <c r="J95" s="33">
        <f>J94*0.1</f>
        <v>1.4000000000000001</v>
      </c>
      <c r="K95" s="14"/>
    </row>
    <row r="96" spans="2:11" s="1" customFormat="1">
      <c r="B96" s="318" t="s">
        <v>227</v>
      </c>
      <c r="C96" s="318"/>
      <c r="D96" s="318"/>
      <c r="E96" s="73"/>
      <c r="F96" s="73"/>
      <c r="G96" s="13"/>
      <c r="H96" s="13"/>
      <c r="I96" s="8"/>
      <c r="J96" s="33">
        <f>SUM(J94:J95)</f>
        <v>15.4</v>
      </c>
      <c r="K96" s="8" t="s">
        <v>81</v>
      </c>
    </row>
    <row r="97" spans="2:11" s="1" customFormat="1">
      <c r="B97" s="318" t="s">
        <v>227</v>
      </c>
      <c r="C97" s="318"/>
      <c r="D97" s="318"/>
      <c r="E97" s="73"/>
      <c r="F97" s="73"/>
      <c r="G97" s="13"/>
      <c r="H97" s="13"/>
      <c r="I97" s="8"/>
      <c r="J97" s="33">
        <f>ROUNDUP(J96,0)</f>
        <v>16</v>
      </c>
      <c r="K97" s="8" t="s">
        <v>81</v>
      </c>
    </row>
    <row r="98" spans="2:11">
      <c r="B98" s="324" t="s">
        <v>398</v>
      </c>
      <c r="C98" s="324"/>
      <c r="D98" s="324"/>
      <c r="E98" s="82"/>
      <c r="F98" s="82"/>
      <c r="G98" s="13"/>
      <c r="H98" s="13"/>
      <c r="I98" s="8"/>
      <c r="J98" s="13"/>
      <c r="K98" s="14"/>
    </row>
    <row r="99" spans="2:11">
      <c r="B99" s="317" t="s">
        <v>225</v>
      </c>
      <c r="C99" s="317"/>
      <c r="D99" s="317"/>
      <c r="E99" s="73"/>
      <c r="F99" s="73"/>
      <c r="G99" s="8"/>
      <c r="H99" s="8"/>
      <c r="I99" s="8"/>
      <c r="J99" s="33">
        <f>J22</f>
        <v>0.55000000000000004</v>
      </c>
      <c r="K99" s="14"/>
    </row>
    <row r="100" spans="2:11">
      <c r="B100" s="317" t="s">
        <v>230</v>
      </c>
      <c r="C100" s="317"/>
      <c r="D100" s="317"/>
      <c r="E100" s="73"/>
      <c r="F100" s="73"/>
      <c r="G100" s="8"/>
      <c r="H100" s="8"/>
      <c r="I100" s="8"/>
      <c r="J100" s="33">
        <f>J99*0.1</f>
        <v>5.5000000000000007E-2</v>
      </c>
      <c r="K100" s="14"/>
    </row>
    <row r="101" spans="2:11">
      <c r="B101" s="318" t="s">
        <v>227</v>
      </c>
      <c r="C101" s="318"/>
      <c r="D101" s="318"/>
      <c r="E101" s="73"/>
      <c r="F101" s="73"/>
      <c r="G101" s="13"/>
      <c r="H101" s="13"/>
      <c r="I101" s="8"/>
      <c r="J101" s="33">
        <f>SUM(J99:J100)</f>
        <v>0.60500000000000009</v>
      </c>
      <c r="K101" s="8" t="s">
        <v>25</v>
      </c>
    </row>
    <row r="102" spans="2:11">
      <c r="B102" s="318" t="s">
        <v>227</v>
      </c>
      <c r="C102" s="318"/>
      <c r="D102" s="318"/>
      <c r="E102" s="73"/>
      <c r="F102" s="73"/>
      <c r="G102" s="13"/>
      <c r="H102" s="13"/>
      <c r="I102" s="8"/>
      <c r="J102" s="33">
        <f>ROUNDUP(J101,0)</f>
        <v>1</v>
      </c>
      <c r="K102" s="8" t="s">
        <v>25</v>
      </c>
    </row>
    <row r="103" spans="2:11">
      <c r="B103" s="322" t="s">
        <v>399</v>
      </c>
      <c r="C103" s="322"/>
      <c r="D103" s="322"/>
      <c r="E103" s="322"/>
      <c r="F103" s="5"/>
      <c r="G103" s="13"/>
      <c r="H103" s="13"/>
      <c r="I103" s="8"/>
      <c r="J103" s="85"/>
      <c r="K103" s="8"/>
    </row>
    <row r="104" spans="2:11">
      <c r="B104" s="317" t="s">
        <v>225</v>
      </c>
      <c r="C104" s="317"/>
      <c r="D104" s="317"/>
      <c r="E104" s="5"/>
      <c r="F104" s="5"/>
      <c r="G104" s="13"/>
      <c r="H104" s="13"/>
      <c r="I104" s="8"/>
      <c r="J104" s="85">
        <f>J23</f>
        <v>1.1000000000000001</v>
      </c>
      <c r="K104" s="14"/>
    </row>
    <row r="105" spans="2:11">
      <c r="B105" s="317" t="s">
        <v>234</v>
      </c>
      <c r="C105" s="317"/>
      <c r="D105" s="317"/>
      <c r="E105" s="5"/>
      <c r="F105" s="5"/>
      <c r="G105" s="323"/>
      <c r="H105" s="323"/>
      <c r="I105" s="323"/>
      <c r="J105" s="85">
        <f>J104/0.3</f>
        <v>3.666666666666667</v>
      </c>
      <c r="K105" s="14"/>
    </row>
    <row r="106" spans="2:11">
      <c r="B106" s="321" t="s">
        <v>230</v>
      </c>
      <c r="C106" s="321"/>
      <c r="D106" s="321"/>
      <c r="E106" s="82"/>
      <c r="F106" s="82"/>
      <c r="G106" s="82"/>
      <c r="H106" s="13"/>
      <c r="I106" s="8"/>
      <c r="J106" s="85">
        <f>J105*0.1</f>
        <v>0.3666666666666667</v>
      </c>
    </row>
    <row r="107" spans="2:11">
      <c r="B107" s="321" t="s">
        <v>227</v>
      </c>
      <c r="C107" s="321"/>
      <c r="D107" s="321"/>
      <c r="E107" s="13"/>
      <c r="F107" s="13"/>
      <c r="G107" s="13"/>
      <c r="H107" s="13"/>
      <c r="I107" s="13"/>
      <c r="J107" s="86">
        <f>J105+J106</f>
        <v>4.0333333333333332</v>
      </c>
      <c r="K107" s="8" t="s">
        <v>235</v>
      </c>
    </row>
    <row r="108" spans="2:11">
      <c r="B108" s="321" t="s">
        <v>227</v>
      </c>
      <c r="C108" s="321"/>
      <c r="D108" s="321"/>
      <c r="E108" s="13"/>
      <c r="F108" s="13"/>
      <c r="G108" s="13"/>
      <c r="H108" s="13"/>
      <c r="I108" s="13"/>
      <c r="J108" s="150">
        <f>ROUNDUP(J107,0)</f>
        <v>5</v>
      </c>
      <c r="K108" s="8" t="s">
        <v>235</v>
      </c>
    </row>
    <row r="109" spans="2:11">
      <c r="B109" s="14"/>
      <c r="C109" s="8"/>
      <c r="D109" s="8"/>
      <c r="E109" s="13"/>
      <c r="F109" s="13"/>
      <c r="G109" s="13"/>
      <c r="H109" s="13"/>
      <c r="I109" s="13"/>
      <c r="J109" s="88"/>
      <c r="K109" s="14"/>
    </row>
    <row r="110" spans="2:11">
      <c r="B110" s="322" t="s">
        <v>400</v>
      </c>
      <c r="C110" s="322"/>
      <c r="D110" s="322"/>
      <c r="E110" s="322"/>
      <c r="F110" s="5"/>
      <c r="G110" s="13"/>
      <c r="H110" s="13"/>
      <c r="I110" s="8"/>
      <c r="J110" s="85"/>
      <c r="K110" s="8"/>
    </row>
    <row r="111" spans="2:11">
      <c r="B111" s="317" t="s">
        <v>225</v>
      </c>
      <c r="C111" s="317"/>
      <c r="D111" s="317"/>
      <c r="E111" s="5"/>
      <c r="F111" s="5"/>
      <c r="G111" s="13"/>
      <c r="H111" s="13"/>
      <c r="I111" s="8"/>
      <c r="J111" s="85">
        <f>J108</f>
        <v>5</v>
      </c>
      <c r="K111" s="14"/>
    </row>
    <row r="112" spans="2:11">
      <c r="B112" s="317" t="s">
        <v>237</v>
      </c>
      <c r="C112" s="317"/>
      <c r="D112" s="317"/>
      <c r="E112" s="5"/>
      <c r="F112" s="5"/>
      <c r="G112" s="323"/>
      <c r="H112" s="323"/>
      <c r="I112" s="323"/>
      <c r="J112" s="85">
        <f>J111*0.5</f>
        <v>2.5</v>
      </c>
      <c r="K112" s="14"/>
    </row>
    <row r="113" spans="2:11">
      <c r="B113" s="317" t="s">
        <v>230</v>
      </c>
      <c r="C113" s="317"/>
      <c r="D113" s="317"/>
      <c r="E113" s="5"/>
      <c r="F113" s="5"/>
      <c r="G113" s="14"/>
      <c r="H113" s="14"/>
      <c r="I113" s="14"/>
      <c r="J113" s="85">
        <f>J112*0.1</f>
        <v>0.25</v>
      </c>
      <c r="K113" s="14"/>
    </row>
    <row r="114" spans="2:11">
      <c r="B114" s="321" t="s">
        <v>238</v>
      </c>
      <c r="C114" s="321"/>
      <c r="D114" s="321"/>
      <c r="E114" s="82"/>
      <c r="F114" s="82"/>
      <c r="G114" s="82"/>
      <c r="H114" s="13"/>
      <c r="I114" s="8"/>
      <c r="J114" s="85">
        <f>SUM(J112:J113)</f>
        <v>2.75</v>
      </c>
      <c r="K114" s="8" t="s">
        <v>239</v>
      </c>
    </row>
    <row r="115" spans="2:11">
      <c r="B115" s="321" t="s">
        <v>238</v>
      </c>
      <c r="C115" s="321"/>
      <c r="D115" s="321"/>
      <c r="E115" s="13"/>
      <c r="F115" s="13"/>
      <c r="G115" s="13"/>
      <c r="H115" s="13"/>
      <c r="I115" s="13"/>
      <c r="J115" s="89">
        <f>ROUNDUP(J114,0)</f>
        <v>3</v>
      </c>
      <c r="K115" s="8" t="s">
        <v>239</v>
      </c>
    </row>
    <row r="116" spans="2:11">
      <c r="B116" s="14"/>
      <c r="C116" s="8"/>
      <c r="D116" s="8"/>
      <c r="E116" s="13"/>
      <c r="F116" s="13"/>
      <c r="G116" s="13"/>
      <c r="H116" s="13"/>
      <c r="I116" s="13"/>
      <c r="J116" s="88"/>
      <c r="K116" s="14"/>
    </row>
    <row r="117" spans="2:11">
      <c r="B117" s="322" t="s">
        <v>401</v>
      </c>
      <c r="C117" s="322"/>
      <c r="D117" s="322"/>
      <c r="E117" s="322"/>
      <c r="F117" s="5"/>
      <c r="G117" s="13"/>
      <c r="H117" s="13"/>
      <c r="I117" s="8"/>
      <c r="J117" s="85"/>
      <c r="K117" s="8"/>
    </row>
    <row r="118" spans="2:11">
      <c r="B118" s="317" t="s">
        <v>225</v>
      </c>
      <c r="C118" s="317"/>
      <c r="D118" s="317"/>
      <c r="E118" s="5"/>
      <c r="F118" s="5"/>
      <c r="G118" s="13"/>
      <c r="H118" s="13"/>
      <c r="I118" s="8"/>
      <c r="J118" s="85">
        <f>J23</f>
        <v>1.1000000000000001</v>
      </c>
      <c r="K118" s="14"/>
    </row>
    <row r="119" spans="2:11">
      <c r="B119" s="317" t="s">
        <v>230</v>
      </c>
      <c r="C119" s="317"/>
      <c r="D119" s="317"/>
      <c r="E119" s="5"/>
      <c r="F119" s="5"/>
      <c r="G119" s="323"/>
      <c r="H119" s="323"/>
      <c r="I119" s="323"/>
      <c r="J119" s="85">
        <f>J118*0.1</f>
        <v>0.11000000000000001</v>
      </c>
      <c r="K119" s="14"/>
    </row>
    <row r="120" spans="2:11">
      <c r="B120" s="321" t="s">
        <v>238</v>
      </c>
      <c r="C120" s="321"/>
      <c r="D120" s="321"/>
      <c r="E120" s="82"/>
      <c r="F120" s="82"/>
      <c r="G120" s="82"/>
      <c r="H120" s="13"/>
      <c r="I120" s="8"/>
      <c r="J120" s="85">
        <f>SUM(J118:J119)</f>
        <v>1.2100000000000002</v>
      </c>
      <c r="K120" s="8" t="s">
        <v>81</v>
      </c>
    </row>
    <row r="121" spans="2:11">
      <c r="B121" s="321" t="s">
        <v>238</v>
      </c>
      <c r="C121" s="321"/>
      <c r="D121" s="321"/>
      <c r="E121" s="13"/>
      <c r="F121" s="13"/>
      <c r="G121" s="13"/>
      <c r="H121" s="13"/>
      <c r="I121" s="13"/>
      <c r="J121" s="89">
        <f>ROUNDUP(J120,0)</f>
        <v>2</v>
      </c>
      <c r="K121" s="8" t="s">
        <v>81</v>
      </c>
    </row>
  </sheetData>
  <mergeCells count="154">
    <mergeCell ref="E9:K9"/>
    <mergeCell ref="G13:I13"/>
    <mergeCell ref="C24:D24"/>
    <mergeCell ref="C25:D25"/>
    <mergeCell ref="C26:D26"/>
    <mergeCell ref="B31:J31"/>
    <mergeCell ref="C33:E33"/>
    <mergeCell ref="F33:G33"/>
    <mergeCell ref="C34:E34"/>
    <mergeCell ref="F34:G34"/>
    <mergeCell ref="J13:J14"/>
    <mergeCell ref="K13:K14"/>
    <mergeCell ref="K16:K17"/>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B84:D84"/>
    <mergeCell ref="B87:E87"/>
    <mergeCell ref="B88:D88"/>
    <mergeCell ref="B89:D89"/>
    <mergeCell ref="B90:D90"/>
    <mergeCell ref="B91:D91"/>
    <mergeCell ref="B93:D93"/>
    <mergeCell ref="B94:D94"/>
    <mergeCell ref="B95:D95"/>
    <mergeCell ref="B96:D96"/>
    <mergeCell ref="B97:D97"/>
    <mergeCell ref="B98:D98"/>
    <mergeCell ref="B99:D99"/>
    <mergeCell ref="B100:D100"/>
    <mergeCell ref="B101:D101"/>
    <mergeCell ref="B102:D102"/>
    <mergeCell ref="B103:E103"/>
    <mergeCell ref="B104:D104"/>
    <mergeCell ref="B105:D105"/>
    <mergeCell ref="B114:D114"/>
    <mergeCell ref="B115:D115"/>
    <mergeCell ref="B117:E117"/>
    <mergeCell ref="B118:D118"/>
    <mergeCell ref="B119:D119"/>
    <mergeCell ref="G119:I119"/>
    <mergeCell ref="B120:D120"/>
    <mergeCell ref="B121:D121"/>
    <mergeCell ref="B13:B14"/>
    <mergeCell ref="B16:B17"/>
    <mergeCell ref="C13:C14"/>
    <mergeCell ref="C16:C17"/>
    <mergeCell ref="D13:D14"/>
    <mergeCell ref="D16:D17"/>
    <mergeCell ref="E13:E14"/>
    <mergeCell ref="G105:I105"/>
    <mergeCell ref="B106:D106"/>
    <mergeCell ref="B107:D107"/>
    <mergeCell ref="B108:D108"/>
    <mergeCell ref="B110:E110"/>
    <mergeCell ref="B111:D111"/>
    <mergeCell ref="B112:D112"/>
    <mergeCell ref="G112:I112"/>
    <mergeCell ref="B113:D113"/>
  </mergeCells>
  <pageMargins left="0.75" right="0.75" top="1" bottom="1" header="0.5" footer="0.5"/>
  <pageSetup scale="36" orientation="portrait" r:id="rId1"/>
  <rowBreaks count="1" manualBreakCount="1">
    <brk id="11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B2:K102"/>
  <sheetViews>
    <sheetView view="pageBreakPreview" zoomScale="72" zoomScaleNormal="55" workbookViewId="0"/>
  </sheetViews>
  <sheetFormatPr defaultColWidth="8.88671875" defaultRowHeight="14.8"/>
  <cols>
    <col min="1" max="1" width="8.88671875" style="2"/>
    <col min="2" max="2" width="24.33203125" style="3" customWidth="1"/>
    <col min="3" max="3" width="21.88671875" style="4" customWidth="1"/>
    <col min="4" max="4" width="23.33203125" style="4" customWidth="1"/>
    <col min="5" max="5" width="47.109375" style="2" customWidth="1"/>
    <col min="6" max="6" width="14.88671875" style="2" customWidth="1"/>
    <col min="7" max="7" width="9.33203125" style="2" customWidth="1"/>
    <col min="8" max="8" width="13.6640625" style="2" customWidth="1"/>
    <col min="9" max="9" width="14.88671875" style="2" customWidth="1"/>
    <col min="10" max="10" width="19.88671875" style="42" customWidth="1"/>
    <col min="11" max="11" width="35" style="3" customWidth="1"/>
    <col min="12" max="16384" width="8.88671875" style="2"/>
  </cols>
  <sheetData>
    <row r="2" spans="2:11" ht="41.95" customHeight="1">
      <c r="B2" s="5" t="s">
        <v>116</v>
      </c>
      <c r="C2" s="6" t="s">
        <v>117</v>
      </c>
    </row>
    <row r="3" spans="2:11" ht="21.05" customHeight="1">
      <c r="B3" s="5" t="s">
        <v>118</v>
      </c>
      <c r="C3" s="7"/>
      <c r="J3" s="42">
        <v>24</v>
      </c>
    </row>
    <row r="4" spans="2:11" ht="21.05" customHeight="1">
      <c r="B4" s="5" t="s">
        <v>119</v>
      </c>
      <c r="C4" s="8" t="s">
        <v>120</v>
      </c>
      <c r="E4" s="2" t="s">
        <v>121</v>
      </c>
    </row>
    <row r="5" spans="2:11" ht="21.05" customHeight="1">
      <c r="B5" s="5" t="s">
        <v>122</v>
      </c>
      <c r="C5" s="7" t="s">
        <v>402</v>
      </c>
    </row>
    <row r="6" spans="2:11" ht="21.05" customHeight="1">
      <c r="B6" s="5" t="s">
        <v>124</v>
      </c>
      <c r="C6" s="7"/>
    </row>
    <row r="7" spans="2:11" ht="21.05" customHeight="1">
      <c r="B7" s="5" t="s">
        <v>125</v>
      </c>
      <c r="C7" s="7">
        <v>1</v>
      </c>
    </row>
    <row r="8" spans="2:11" ht="21.05" customHeight="1">
      <c r="B8" s="5" t="s">
        <v>126</v>
      </c>
      <c r="C8" s="7" t="s">
        <v>127</v>
      </c>
    </row>
    <row r="9" spans="2:11" ht="41.5" customHeight="1">
      <c r="B9" s="9" t="s">
        <v>128</v>
      </c>
      <c r="C9" s="7">
        <v>2</v>
      </c>
      <c r="E9" s="335"/>
      <c r="F9" s="335"/>
      <c r="G9" s="335"/>
      <c r="H9" s="335"/>
      <c r="I9" s="335"/>
      <c r="J9" s="407"/>
      <c r="K9" s="335"/>
    </row>
    <row r="10" spans="2:11" ht="21.05" customHeight="1">
      <c r="B10" s="5" t="s">
        <v>129</v>
      </c>
      <c r="C10" s="7" t="s">
        <v>130</v>
      </c>
      <c r="J10" s="56"/>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409" t="s">
        <v>138</v>
      </c>
      <c r="K13" s="319" t="s">
        <v>139</v>
      </c>
    </row>
    <row r="14" spans="2:11" ht="14.95" customHeight="1">
      <c r="B14" s="319"/>
      <c r="C14" s="319"/>
      <c r="D14" s="319"/>
      <c r="E14" s="319"/>
      <c r="F14" s="12" t="s">
        <v>140</v>
      </c>
      <c r="G14" s="12" t="s">
        <v>141</v>
      </c>
      <c r="H14" s="12" t="s">
        <v>142</v>
      </c>
      <c r="I14" s="12" t="s">
        <v>143</v>
      </c>
      <c r="J14" s="409"/>
      <c r="K14" s="319"/>
    </row>
    <row r="15" spans="2:11" ht="61.75" customHeight="1">
      <c r="B15" s="16" t="s">
        <v>149</v>
      </c>
      <c r="C15" s="8" t="s">
        <v>150</v>
      </c>
      <c r="D15" s="8" t="s">
        <v>151</v>
      </c>
      <c r="E15" s="23" t="s">
        <v>403</v>
      </c>
      <c r="F15" s="8">
        <v>1</v>
      </c>
      <c r="G15" s="8">
        <v>14.5</v>
      </c>
      <c r="H15" s="13"/>
      <c r="I15" s="13"/>
      <c r="J15" s="48">
        <f>F15*G15</f>
        <v>14.5</v>
      </c>
      <c r="K15" s="16" t="s">
        <v>148</v>
      </c>
    </row>
    <row r="16" spans="2:11" ht="95.95" customHeight="1">
      <c r="B16" s="16" t="s">
        <v>404</v>
      </c>
      <c r="C16" s="359" t="s">
        <v>154</v>
      </c>
      <c r="D16" s="381" t="s">
        <v>155</v>
      </c>
      <c r="E16" s="23" t="s">
        <v>156</v>
      </c>
      <c r="F16" s="8"/>
      <c r="G16" s="8"/>
      <c r="H16" s="13"/>
      <c r="I16" s="13"/>
      <c r="J16" s="145">
        <f>0.14</f>
        <v>0.14000000000000001</v>
      </c>
      <c r="K16" s="381" t="s">
        <v>157</v>
      </c>
    </row>
    <row r="17" spans="2:11">
      <c r="B17" s="8" t="s">
        <v>153</v>
      </c>
      <c r="C17" s="360"/>
      <c r="D17" s="383"/>
      <c r="E17" s="73" t="s">
        <v>156</v>
      </c>
      <c r="F17" s="13"/>
      <c r="G17" s="13"/>
      <c r="H17" s="13"/>
      <c r="I17" s="13"/>
      <c r="J17" s="145">
        <f>(1*0.5+0.7*1+1*0.5+1*0.7+1*0.2)+(0.7*0.2)+(0.5*0.2)</f>
        <v>2.8400000000000003</v>
      </c>
      <c r="K17" s="383"/>
    </row>
    <row r="18" spans="2:11">
      <c r="B18" s="8" t="s">
        <v>405</v>
      </c>
      <c r="C18" s="100" t="s">
        <v>145</v>
      </c>
      <c r="D18" s="101" t="s">
        <v>335</v>
      </c>
      <c r="E18" s="73" t="s">
        <v>406</v>
      </c>
      <c r="F18" s="13">
        <v>1</v>
      </c>
      <c r="G18" s="13">
        <v>20</v>
      </c>
      <c r="H18" s="13"/>
      <c r="I18" s="13"/>
      <c r="J18" s="145">
        <v>15</v>
      </c>
      <c r="K18" s="101" t="s">
        <v>407</v>
      </c>
    </row>
    <row r="19" spans="2:11">
      <c r="B19" s="8" t="s">
        <v>162</v>
      </c>
      <c r="C19" s="100" t="s">
        <v>408</v>
      </c>
      <c r="D19" s="101" t="s">
        <v>409</v>
      </c>
      <c r="E19" s="73" t="s">
        <v>410</v>
      </c>
      <c r="F19" s="13">
        <v>1</v>
      </c>
      <c r="G19" s="13">
        <v>5</v>
      </c>
      <c r="H19" s="13"/>
      <c r="I19" s="13"/>
      <c r="J19" s="145">
        <f>G19</f>
        <v>5</v>
      </c>
      <c r="K19" s="101" t="s">
        <v>100</v>
      </c>
    </row>
    <row r="20" spans="2:11">
      <c r="B20" s="8" t="s">
        <v>162</v>
      </c>
      <c r="C20" s="100" t="s">
        <v>408</v>
      </c>
      <c r="D20" s="8" t="s">
        <v>411</v>
      </c>
      <c r="E20" s="73" t="s">
        <v>410</v>
      </c>
      <c r="F20" s="13">
        <v>4</v>
      </c>
      <c r="G20" s="13">
        <v>30</v>
      </c>
      <c r="H20" s="13">
        <v>0.1</v>
      </c>
      <c r="I20" s="13">
        <v>0.18</v>
      </c>
      <c r="J20" s="52">
        <f>PRODUCT(F20:I20)</f>
        <v>2.16</v>
      </c>
      <c r="K20" s="14" t="s">
        <v>412</v>
      </c>
    </row>
    <row r="21" spans="2:11" ht="22.35" customHeight="1">
      <c r="B21" s="6" t="s">
        <v>167</v>
      </c>
      <c r="C21" s="7"/>
      <c r="D21" s="7"/>
      <c r="E21" s="6"/>
      <c r="F21" s="6"/>
      <c r="G21" s="15"/>
      <c r="H21" s="13"/>
      <c r="I21" s="12"/>
      <c r="J21" s="59"/>
      <c r="K21" s="14"/>
    </row>
    <row r="22" spans="2:11" ht="22.35" customHeight="1">
      <c r="B22" s="6"/>
      <c r="C22" s="379" t="s">
        <v>413</v>
      </c>
      <c r="D22" s="379"/>
      <c r="E22" s="16"/>
      <c r="F22" s="16"/>
      <c r="G22" s="8"/>
      <c r="H22" s="8"/>
      <c r="I22" s="7" t="s">
        <v>81</v>
      </c>
      <c r="J22" s="59">
        <f>J15</f>
        <v>14.5</v>
      </c>
      <c r="K22" s="14"/>
    </row>
    <row r="23" spans="2:11" ht="22.35" customHeight="1">
      <c r="B23" s="6"/>
      <c r="C23" s="379" t="s">
        <v>155</v>
      </c>
      <c r="D23" s="379"/>
      <c r="E23" s="16"/>
      <c r="F23" s="16"/>
      <c r="G23" s="8"/>
      <c r="H23" s="8"/>
      <c r="I23" s="7" t="s">
        <v>169</v>
      </c>
      <c r="J23" s="59">
        <f>J16+J17</f>
        <v>2.9800000000000004</v>
      </c>
      <c r="K23" s="14"/>
    </row>
    <row r="24" spans="2:11" ht="22.35" customHeight="1">
      <c r="B24" s="6"/>
      <c r="C24" s="379"/>
      <c r="D24" s="379"/>
      <c r="E24" s="16"/>
      <c r="F24" s="16"/>
      <c r="G24" s="8"/>
      <c r="H24" s="8"/>
      <c r="I24" s="7"/>
      <c r="J24" s="59"/>
      <c r="K24" s="14"/>
    </row>
    <row r="25" spans="2:11" ht="22.35" customHeight="1">
      <c r="B25" s="14"/>
      <c r="C25" s="323"/>
      <c r="D25" s="323"/>
      <c r="E25" s="13"/>
      <c r="F25" s="13"/>
      <c r="G25" s="13"/>
      <c r="H25" s="13"/>
      <c r="I25" s="13"/>
      <c r="J25" s="59"/>
      <c r="K25" s="14"/>
    </row>
    <row r="26" spans="2:11" ht="21.7" customHeight="1">
      <c r="B26" s="14"/>
      <c r="C26" s="13"/>
      <c r="D26" s="13"/>
      <c r="E26" s="13"/>
      <c r="F26" s="13"/>
      <c r="G26" s="13"/>
      <c r="H26" s="13"/>
      <c r="I26" s="13"/>
      <c r="J26" s="59"/>
      <c r="K26" s="24"/>
    </row>
    <row r="27" spans="2:11" ht="21.7" customHeight="1">
      <c r="B27" s="16"/>
      <c r="C27" s="13"/>
      <c r="D27" s="13"/>
      <c r="E27" s="13"/>
      <c r="F27" s="13"/>
      <c r="G27" s="13"/>
      <c r="H27" s="13"/>
      <c r="I27" s="13"/>
      <c r="J27" s="59"/>
      <c r="K27" s="24"/>
    </row>
    <row r="28" spans="2:11">
      <c r="B28" s="16"/>
      <c r="C28" s="16"/>
      <c r="D28" s="16"/>
      <c r="E28" s="16"/>
      <c r="F28" s="16"/>
      <c r="G28" s="13"/>
      <c r="H28" s="13"/>
      <c r="I28" s="13"/>
      <c r="J28" s="60"/>
      <c r="K28" s="14"/>
    </row>
    <row r="29" spans="2:11">
      <c r="B29" s="14"/>
      <c r="C29" s="8"/>
      <c r="D29" s="8"/>
      <c r="E29" s="13"/>
      <c r="F29" s="13"/>
      <c r="G29" s="13"/>
      <c r="H29" s="13"/>
      <c r="I29" s="13"/>
      <c r="J29" s="54"/>
      <c r="K29" s="14"/>
    </row>
    <row r="30" spans="2:11">
      <c r="B30" s="324" t="s">
        <v>171</v>
      </c>
      <c r="C30" s="324"/>
      <c r="D30" s="324"/>
      <c r="E30" s="324"/>
      <c r="F30" s="324"/>
      <c r="G30" s="324"/>
      <c r="H30" s="324"/>
      <c r="I30" s="324"/>
      <c r="J30" s="408"/>
      <c r="K30" s="14"/>
    </row>
    <row r="31" spans="2:11">
      <c r="B31" s="8"/>
      <c r="C31" s="8"/>
      <c r="D31" s="8"/>
      <c r="E31" s="13"/>
      <c r="F31" s="13"/>
      <c r="G31" s="13"/>
      <c r="H31" s="13"/>
      <c r="I31" s="13"/>
      <c r="J31" s="54"/>
      <c r="K31" s="14"/>
    </row>
    <row r="32" spans="2:11" s="1" customFormat="1" ht="29.1" customHeight="1">
      <c r="B32" s="6" t="s">
        <v>1</v>
      </c>
      <c r="C32" s="337" t="s">
        <v>2</v>
      </c>
      <c r="D32" s="337"/>
      <c r="E32" s="337"/>
      <c r="F32" s="337" t="s">
        <v>3</v>
      </c>
      <c r="G32" s="337"/>
      <c r="H32" s="7" t="s">
        <v>4</v>
      </c>
      <c r="I32" s="7" t="s">
        <v>5</v>
      </c>
      <c r="J32" s="47" t="s">
        <v>172</v>
      </c>
      <c r="K32" s="7" t="s">
        <v>173</v>
      </c>
    </row>
    <row r="33" spans="2:11" s="1" customFormat="1" ht="162" customHeight="1">
      <c r="B33" s="16">
        <v>1</v>
      </c>
      <c r="C33" s="328" t="s">
        <v>174</v>
      </c>
      <c r="D33" s="329"/>
      <c r="E33" s="329"/>
      <c r="F33" s="330" t="s">
        <v>8</v>
      </c>
      <c r="G33" s="330"/>
      <c r="H33" s="8" t="s">
        <v>175</v>
      </c>
      <c r="I33" s="22">
        <v>1</v>
      </c>
      <c r="J33" s="62"/>
      <c r="K33" s="16"/>
    </row>
    <row r="34" spans="2:11" s="1" customFormat="1" ht="409.5" customHeight="1">
      <c r="B34" s="16">
        <v>2</v>
      </c>
      <c r="C34" s="328" t="s">
        <v>176</v>
      </c>
      <c r="D34" s="329"/>
      <c r="E34" s="329"/>
      <c r="F34" s="330" t="s">
        <v>11</v>
      </c>
      <c r="G34" s="330"/>
      <c r="H34" s="16" t="s">
        <v>12</v>
      </c>
      <c r="I34" s="16">
        <v>0</v>
      </c>
      <c r="J34" s="62"/>
      <c r="K34" s="16"/>
    </row>
    <row r="35" spans="2:11" s="1" customFormat="1" ht="236.6" customHeight="1">
      <c r="B35" s="16">
        <v>3</v>
      </c>
      <c r="C35" s="328" t="s">
        <v>177</v>
      </c>
      <c r="D35" s="329"/>
      <c r="E35" s="329"/>
      <c r="F35" s="330" t="s">
        <v>14</v>
      </c>
      <c r="G35" s="330"/>
      <c r="H35" s="16" t="s">
        <v>15</v>
      </c>
      <c r="I35" s="16">
        <v>0</v>
      </c>
      <c r="J35" s="62"/>
      <c r="K35" s="16"/>
    </row>
    <row r="36" spans="2:11" s="1" customFormat="1" ht="194.95" customHeight="1">
      <c r="B36" s="16">
        <v>4</v>
      </c>
      <c r="C36" s="328" t="s">
        <v>178</v>
      </c>
      <c r="D36" s="329"/>
      <c r="E36" s="329"/>
      <c r="F36" s="330" t="s">
        <v>16</v>
      </c>
      <c r="G36" s="330"/>
      <c r="H36" s="16" t="s">
        <v>17</v>
      </c>
      <c r="I36" s="16">
        <v>0</v>
      </c>
      <c r="J36" s="62"/>
      <c r="K36" s="16"/>
    </row>
    <row r="37" spans="2:11" s="1" customFormat="1" ht="88.4" customHeight="1">
      <c r="B37" s="16">
        <v>5</v>
      </c>
      <c r="C37" s="328" t="s">
        <v>179</v>
      </c>
      <c r="D37" s="329"/>
      <c r="E37" s="329"/>
      <c r="F37" s="330" t="s">
        <v>112</v>
      </c>
      <c r="G37" s="330"/>
      <c r="H37" s="16" t="s">
        <v>12</v>
      </c>
      <c r="I37" s="22">
        <v>0</v>
      </c>
      <c r="J37" s="62"/>
      <c r="K37" s="16"/>
    </row>
    <row r="38" spans="2:11" s="1" customFormat="1" ht="409.5" customHeight="1">
      <c r="B38" s="16">
        <v>6</v>
      </c>
      <c r="C38" s="328" t="s">
        <v>180</v>
      </c>
      <c r="D38" s="329"/>
      <c r="E38" s="329"/>
      <c r="F38" s="330" t="s">
        <v>20</v>
      </c>
      <c r="G38" s="330"/>
      <c r="H38" s="8" t="s">
        <v>21</v>
      </c>
      <c r="I38" s="22">
        <f>J88</f>
        <v>446</v>
      </c>
      <c r="J38" s="62"/>
      <c r="K38" s="16"/>
    </row>
    <row r="39" spans="2:11" s="1" customFormat="1" ht="409.35" customHeight="1">
      <c r="B39" s="16">
        <v>7</v>
      </c>
      <c r="C39" s="328" t="s">
        <v>181</v>
      </c>
      <c r="D39" s="329"/>
      <c r="E39" s="329"/>
      <c r="F39" s="330" t="s">
        <v>22</v>
      </c>
      <c r="G39" s="330"/>
      <c r="H39" s="8" t="s">
        <v>23</v>
      </c>
      <c r="I39" s="146">
        <v>0</v>
      </c>
      <c r="J39" s="48"/>
      <c r="K39" s="16"/>
    </row>
    <row r="40" spans="2:11" s="1" customFormat="1" ht="409.35" customHeight="1">
      <c r="B40" s="16">
        <v>8</v>
      </c>
      <c r="C40" s="328" t="s">
        <v>182</v>
      </c>
      <c r="D40" s="329"/>
      <c r="E40" s="329"/>
      <c r="F40" s="330" t="s">
        <v>183</v>
      </c>
      <c r="G40" s="330"/>
      <c r="H40" s="8" t="s">
        <v>25</v>
      </c>
      <c r="I40" s="16">
        <v>0</v>
      </c>
      <c r="J40" s="62"/>
      <c r="K40" s="16"/>
    </row>
    <row r="41" spans="2:11" s="1" customFormat="1" ht="292.35000000000002" customHeight="1">
      <c r="B41" s="16">
        <v>9</v>
      </c>
      <c r="C41" s="328" t="s">
        <v>184</v>
      </c>
      <c r="D41" s="329"/>
      <c r="E41" s="329"/>
      <c r="F41" s="330" t="s">
        <v>26</v>
      </c>
      <c r="G41" s="330"/>
      <c r="H41" s="8" t="s">
        <v>27</v>
      </c>
      <c r="I41" s="16">
        <v>0</v>
      </c>
      <c r="J41" s="62"/>
      <c r="K41" s="16"/>
    </row>
    <row r="42" spans="2:11" s="1" customFormat="1" ht="262.8" customHeight="1">
      <c r="B42" s="16">
        <v>10</v>
      </c>
      <c r="C42" s="328" t="s">
        <v>185</v>
      </c>
      <c r="D42" s="329"/>
      <c r="E42" s="329"/>
      <c r="F42" s="330" t="s">
        <v>29</v>
      </c>
      <c r="G42" s="330"/>
      <c r="H42" s="8" t="s">
        <v>27</v>
      </c>
      <c r="I42" s="16">
        <v>0</v>
      </c>
      <c r="J42" s="62"/>
      <c r="K42" s="16"/>
    </row>
    <row r="43" spans="2:11" s="1" customFormat="1" ht="248.95" customHeight="1">
      <c r="B43" s="16">
        <v>11</v>
      </c>
      <c r="C43" s="328" t="s">
        <v>186</v>
      </c>
      <c r="D43" s="329"/>
      <c r="E43" s="329"/>
      <c r="F43" s="330" t="s">
        <v>31</v>
      </c>
      <c r="G43" s="330"/>
      <c r="H43" s="8" t="s">
        <v>27</v>
      </c>
      <c r="I43" s="16">
        <v>0</v>
      </c>
      <c r="J43" s="62"/>
      <c r="K43" s="16"/>
    </row>
    <row r="44" spans="2:11" s="1" customFormat="1" ht="145.80000000000001" customHeight="1">
      <c r="B44" s="16">
        <v>12</v>
      </c>
      <c r="C44" s="328" t="s">
        <v>187</v>
      </c>
      <c r="D44" s="329"/>
      <c r="E44" s="329"/>
      <c r="F44" s="330" t="s">
        <v>33</v>
      </c>
      <c r="G44" s="330"/>
      <c r="H44" s="8" t="s">
        <v>27</v>
      </c>
      <c r="I44" s="16">
        <v>0</v>
      </c>
      <c r="J44" s="62"/>
      <c r="K44" s="16"/>
    </row>
    <row r="45" spans="2:11" s="1" customFormat="1" ht="282.7" customHeight="1">
      <c r="B45" s="16">
        <v>13</v>
      </c>
      <c r="C45" s="328" t="s">
        <v>188</v>
      </c>
      <c r="D45" s="329"/>
      <c r="E45" s="329"/>
      <c r="F45" s="330" t="s">
        <v>35</v>
      </c>
      <c r="G45" s="330"/>
      <c r="H45" s="8" t="s">
        <v>27</v>
      </c>
      <c r="I45" s="16">
        <v>0</v>
      </c>
      <c r="J45" s="62"/>
      <c r="K45" s="16"/>
    </row>
    <row r="46" spans="2:11" s="1" customFormat="1" ht="166.85" customHeight="1">
      <c r="B46" s="16">
        <v>14</v>
      </c>
      <c r="C46" s="328" t="s">
        <v>189</v>
      </c>
      <c r="D46" s="329"/>
      <c r="E46" s="329"/>
      <c r="F46" s="330" t="s">
        <v>37</v>
      </c>
      <c r="G46" s="330"/>
      <c r="H46" s="8" t="s">
        <v>27</v>
      </c>
      <c r="I46" s="16">
        <v>0</v>
      </c>
      <c r="J46" s="62"/>
      <c r="K46" s="16"/>
    </row>
    <row r="47" spans="2:11" s="1" customFormat="1" ht="270.64999999999998" customHeight="1">
      <c r="B47" s="16">
        <v>15</v>
      </c>
      <c r="C47" s="328" t="s">
        <v>190</v>
      </c>
      <c r="D47" s="329"/>
      <c r="E47" s="329"/>
      <c r="F47" s="330" t="s">
        <v>39</v>
      </c>
      <c r="G47" s="330"/>
      <c r="H47" s="16" t="s">
        <v>12</v>
      </c>
      <c r="I47" s="16">
        <v>0</v>
      </c>
      <c r="J47" s="62"/>
      <c r="K47" s="16"/>
    </row>
    <row r="48" spans="2:11" s="1" customFormat="1">
      <c r="B48" s="16">
        <v>16</v>
      </c>
      <c r="C48" s="328" t="s">
        <v>191</v>
      </c>
      <c r="D48" s="329"/>
      <c r="E48" s="329"/>
      <c r="F48" s="330" t="s">
        <v>40</v>
      </c>
      <c r="G48" s="330"/>
      <c r="H48" s="16"/>
      <c r="I48" s="16"/>
      <c r="J48" s="62"/>
      <c r="K48" s="16"/>
    </row>
    <row r="49" spans="2:11" s="1" customFormat="1" ht="52.75" customHeight="1">
      <c r="B49" s="16">
        <v>17</v>
      </c>
      <c r="C49" s="328" t="s">
        <v>41</v>
      </c>
      <c r="D49" s="328"/>
      <c r="E49" s="328"/>
      <c r="F49" s="330" t="s">
        <v>192</v>
      </c>
      <c r="G49" s="330"/>
      <c r="H49" s="7"/>
      <c r="I49" s="16">
        <v>0</v>
      </c>
      <c r="J49" s="62"/>
      <c r="K49" s="16"/>
    </row>
    <row r="50" spans="2:11" s="1" customFormat="1" ht="86.95" customHeight="1">
      <c r="B50" s="16">
        <v>18</v>
      </c>
      <c r="C50" s="328" t="s">
        <v>193</v>
      </c>
      <c r="D50" s="329"/>
      <c r="E50" s="329"/>
      <c r="F50" s="330" t="s">
        <v>43</v>
      </c>
      <c r="G50" s="330"/>
      <c r="H50" s="16" t="s">
        <v>12</v>
      </c>
      <c r="I50" s="16">
        <v>0</v>
      </c>
      <c r="J50" s="62"/>
      <c r="K50" s="16"/>
    </row>
    <row r="51" spans="2:11" s="1" customFormat="1" ht="163.44999999999999" customHeight="1">
      <c r="B51" s="16">
        <v>19</v>
      </c>
      <c r="C51" s="328" t="s">
        <v>194</v>
      </c>
      <c r="D51" s="329"/>
      <c r="E51" s="329"/>
      <c r="F51" s="330" t="s">
        <v>45</v>
      </c>
      <c r="G51" s="330"/>
      <c r="H51" s="16" t="s">
        <v>12</v>
      </c>
      <c r="I51" s="22">
        <v>0</v>
      </c>
      <c r="J51" s="62"/>
      <c r="K51" s="8"/>
    </row>
    <row r="52" spans="2:11" s="1" customFormat="1" ht="122.5" customHeight="1">
      <c r="B52" s="16">
        <v>20</v>
      </c>
      <c r="C52" s="328" t="s">
        <v>195</v>
      </c>
      <c r="D52" s="329"/>
      <c r="E52" s="329"/>
      <c r="F52" s="330" t="s">
        <v>47</v>
      </c>
      <c r="G52" s="330"/>
      <c r="H52" s="16" t="s">
        <v>12</v>
      </c>
      <c r="I52" s="16">
        <v>0</v>
      </c>
      <c r="J52" s="62"/>
      <c r="K52" s="16"/>
    </row>
    <row r="53" spans="2:11" s="1" customFormat="1" ht="229.85" customHeight="1">
      <c r="B53" s="16">
        <v>21</v>
      </c>
      <c r="C53" s="328" t="s">
        <v>196</v>
      </c>
      <c r="D53" s="329"/>
      <c r="E53" s="329"/>
      <c r="F53" s="330" t="s">
        <v>48</v>
      </c>
      <c r="G53" s="330"/>
      <c r="H53" s="16" t="s">
        <v>12</v>
      </c>
      <c r="I53" s="22">
        <f>J94</f>
        <v>16</v>
      </c>
      <c r="J53" s="62"/>
      <c r="K53" s="16"/>
    </row>
    <row r="54" spans="2:11" s="1" customFormat="1" ht="214.75" customHeight="1">
      <c r="B54" s="16">
        <v>22</v>
      </c>
      <c r="C54" s="328" t="s">
        <v>197</v>
      </c>
      <c r="D54" s="329"/>
      <c r="E54" s="329"/>
      <c r="F54" s="330" t="s">
        <v>50</v>
      </c>
      <c r="G54" s="330"/>
      <c r="H54" s="16" t="s">
        <v>12</v>
      </c>
      <c r="I54" s="16">
        <v>0</v>
      </c>
      <c r="J54" s="62"/>
      <c r="K54" s="16"/>
    </row>
    <row r="55" spans="2:11" s="1" customFormat="1" ht="32.15" customHeight="1">
      <c r="B55" s="16">
        <v>23</v>
      </c>
      <c r="C55" s="328" t="s">
        <v>51</v>
      </c>
      <c r="D55" s="328"/>
      <c r="E55" s="328"/>
      <c r="F55" s="330"/>
      <c r="G55" s="330"/>
      <c r="H55" s="6"/>
      <c r="I55" s="16">
        <v>0</v>
      </c>
      <c r="J55" s="62"/>
      <c r="K55" s="16"/>
    </row>
    <row r="56" spans="2:11" s="1" customFormat="1" ht="64.45" customHeight="1">
      <c r="B56" s="16">
        <v>24</v>
      </c>
      <c r="C56" s="328" t="s">
        <v>198</v>
      </c>
      <c r="D56" s="329"/>
      <c r="E56" s="329"/>
      <c r="F56" s="330" t="s">
        <v>54</v>
      </c>
      <c r="G56" s="330"/>
      <c r="H56" s="16"/>
      <c r="I56" s="16">
        <v>0</v>
      </c>
      <c r="J56" s="62"/>
      <c r="K56" s="14"/>
    </row>
    <row r="57" spans="2:11" s="1" customFormat="1" ht="102.7" customHeight="1">
      <c r="B57" s="16">
        <v>25</v>
      </c>
      <c r="C57" s="328" t="s">
        <v>199</v>
      </c>
      <c r="D57" s="329"/>
      <c r="E57" s="329"/>
      <c r="F57" s="330" t="s">
        <v>55</v>
      </c>
      <c r="G57" s="330"/>
      <c r="H57" s="8" t="s">
        <v>27</v>
      </c>
      <c r="I57" s="22">
        <v>0</v>
      </c>
      <c r="J57" s="62"/>
      <c r="K57" s="8"/>
    </row>
    <row r="58" spans="2:11" s="1" customFormat="1" ht="216.65" customHeight="1">
      <c r="B58" s="16">
        <v>26</v>
      </c>
      <c r="C58" s="328" t="s">
        <v>200</v>
      </c>
      <c r="D58" s="329"/>
      <c r="E58" s="329"/>
      <c r="F58" s="330" t="s">
        <v>56</v>
      </c>
      <c r="G58" s="330"/>
      <c r="H58" s="8" t="s">
        <v>27</v>
      </c>
      <c r="I58" s="16">
        <v>0</v>
      </c>
      <c r="J58" s="62"/>
      <c r="K58" s="16"/>
    </row>
    <row r="59" spans="2:11" s="1" customFormat="1" ht="193.05" customHeight="1">
      <c r="B59" s="16">
        <v>27</v>
      </c>
      <c r="C59" s="328" t="s">
        <v>201</v>
      </c>
      <c r="D59" s="329"/>
      <c r="E59" s="329"/>
      <c r="F59" s="330" t="s">
        <v>57</v>
      </c>
      <c r="G59" s="330"/>
      <c r="H59" s="8" t="s">
        <v>27</v>
      </c>
      <c r="I59" s="16">
        <v>0</v>
      </c>
      <c r="J59" s="62"/>
      <c r="K59" s="16"/>
    </row>
    <row r="60" spans="2:11" s="1" customFormat="1" ht="153" customHeight="1">
      <c r="B60" s="16">
        <v>28</v>
      </c>
      <c r="C60" s="329" t="s">
        <v>202</v>
      </c>
      <c r="D60" s="329"/>
      <c r="E60" s="329"/>
      <c r="F60" s="330" t="s">
        <v>203</v>
      </c>
      <c r="G60" s="330"/>
      <c r="H60" s="8" t="s">
        <v>12</v>
      </c>
      <c r="I60" s="16">
        <v>0</v>
      </c>
      <c r="J60" s="62"/>
      <c r="K60" s="16"/>
    </row>
    <row r="61" spans="2:11" s="1" customFormat="1" ht="111.7" customHeight="1">
      <c r="B61" s="16">
        <v>29</v>
      </c>
      <c r="C61" s="328" t="s">
        <v>204</v>
      </c>
      <c r="D61" s="329"/>
      <c r="E61" s="329"/>
      <c r="F61" s="330" t="s">
        <v>60</v>
      </c>
      <c r="G61" s="330"/>
      <c r="H61" s="8" t="s">
        <v>12</v>
      </c>
      <c r="I61" s="22">
        <v>0</v>
      </c>
      <c r="J61" s="62"/>
      <c r="K61" s="16"/>
    </row>
    <row r="62" spans="2:11" s="1" customFormat="1" ht="241.75" customHeight="1">
      <c r="B62" s="16">
        <v>30</v>
      </c>
      <c r="C62" s="328" t="s">
        <v>205</v>
      </c>
      <c r="D62" s="329"/>
      <c r="E62" s="329"/>
      <c r="F62" s="330" t="s">
        <v>62</v>
      </c>
      <c r="G62" s="330"/>
      <c r="H62" s="8" t="s">
        <v>27</v>
      </c>
      <c r="I62" s="22">
        <v>0</v>
      </c>
      <c r="J62" s="62"/>
      <c r="K62" s="16"/>
    </row>
    <row r="63" spans="2:11" s="1" customFormat="1" ht="248.95" customHeight="1">
      <c r="B63" s="16">
        <v>31</v>
      </c>
      <c r="C63" s="329" t="s">
        <v>206</v>
      </c>
      <c r="D63" s="329"/>
      <c r="E63" s="329"/>
      <c r="F63" s="330" t="s">
        <v>64</v>
      </c>
      <c r="G63" s="330"/>
      <c r="H63" s="8" t="s">
        <v>65</v>
      </c>
      <c r="I63" s="22">
        <v>0</v>
      </c>
      <c r="J63" s="62"/>
      <c r="K63" s="16"/>
    </row>
    <row r="64" spans="2:11" s="1" customFormat="1" ht="138.05000000000001" customHeight="1">
      <c r="B64" s="16">
        <v>32</v>
      </c>
      <c r="C64" s="328" t="s">
        <v>207</v>
      </c>
      <c r="D64" s="329"/>
      <c r="E64" s="329"/>
      <c r="F64" s="330" t="s">
        <v>67</v>
      </c>
      <c r="G64" s="330"/>
      <c r="H64" s="8" t="s">
        <v>208</v>
      </c>
      <c r="I64" s="22">
        <f>J101</f>
        <v>4</v>
      </c>
      <c r="J64" s="62"/>
      <c r="K64" s="16"/>
    </row>
    <row r="65" spans="2:11" s="1" customFormat="1" ht="166.85" customHeight="1">
      <c r="B65" s="16">
        <v>33</v>
      </c>
      <c r="C65" s="328" t="s">
        <v>209</v>
      </c>
      <c r="D65" s="329"/>
      <c r="E65" s="329"/>
      <c r="F65" s="330" t="s">
        <v>69</v>
      </c>
      <c r="G65" s="330"/>
      <c r="H65" s="8" t="s">
        <v>65</v>
      </c>
      <c r="I65" s="22">
        <v>0</v>
      </c>
      <c r="J65" s="62"/>
      <c r="K65" s="16"/>
    </row>
    <row r="66" spans="2:11" s="1" customFormat="1" ht="165.05" customHeight="1">
      <c r="B66" s="16">
        <v>34</v>
      </c>
      <c r="C66" s="328" t="s">
        <v>210</v>
      </c>
      <c r="D66" s="329"/>
      <c r="E66" s="329"/>
      <c r="F66" s="330" t="s">
        <v>71</v>
      </c>
      <c r="G66" s="330"/>
      <c r="H66" s="8" t="s">
        <v>25</v>
      </c>
      <c r="I66" s="16">
        <v>0</v>
      </c>
      <c r="J66" s="62"/>
      <c r="K66" s="16"/>
    </row>
    <row r="67" spans="2:11" s="1" customFormat="1" ht="409.35" customHeight="1">
      <c r="B67" s="16">
        <v>35</v>
      </c>
      <c r="C67" s="328" t="s">
        <v>211</v>
      </c>
      <c r="D67" s="329"/>
      <c r="E67" s="329"/>
      <c r="F67" s="330" t="s">
        <v>72</v>
      </c>
      <c r="G67" s="330"/>
      <c r="H67" s="8" t="s">
        <v>21</v>
      </c>
      <c r="I67" s="16">
        <v>0</v>
      </c>
      <c r="J67" s="62"/>
      <c r="K67" s="16"/>
    </row>
    <row r="68" spans="2:11" s="1" customFormat="1" ht="201.05" customHeight="1">
      <c r="B68" s="16">
        <v>36</v>
      </c>
      <c r="C68" s="328" t="s">
        <v>212</v>
      </c>
      <c r="D68" s="329"/>
      <c r="E68" s="329"/>
      <c r="F68" s="330" t="s">
        <v>115</v>
      </c>
      <c r="G68" s="330"/>
      <c r="H68" s="16" t="s">
        <v>17</v>
      </c>
      <c r="I68" s="16">
        <v>0</v>
      </c>
      <c r="J68" s="62"/>
      <c r="K68" s="16"/>
    </row>
    <row r="69" spans="2:11" s="1" customFormat="1" ht="201.05" customHeight="1">
      <c r="B69" s="16">
        <v>37</v>
      </c>
      <c r="C69" s="328" t="s">
        <v>213</v>
      </c>
      <c r="D69" s="329"/>
      <c r="E69" s="329"/>
      <c r="F69" s="330" t="s">
        <v>75</v>
      </c>
      <c r="G69" s="330"/>
      <c r="H69" s="16" t="s">
        <v>17</v>
      </c>
      <c r="I69" s="16">
        <v>0</v>
      </c>
      <c r="J69" s="62"/>
      <c r="K69" s="16"/>
    </row>
    <row r="70" spans="2:11" s="1" customFormat="1" ht="140.94999999999999" customHeight="1">
      <c r="B70" s="16">
        <v>38</v>
      </c>
      <c r="C70" s="329" t="s">
        <v>76</v>
      </c>
      <c r="D70" s="329"/>
      <c r="E70" s="329"/>
      <c r="F70" s="334" t="s">
        <v>77</v>
      </c>
      <c r="G70" s="334"/>
      <c r="H70" s="16" t="s">
        <v>17</v>
      </c>
      <c r="I70" s="24">
        <v>0</v>
      </c>
      <c r="J70" s="62"/>
      <c r="K70" s="16"/>
    </row>
    <row r="71" spans="2:11" s="1" customFormat="1" ht="228.7" customHeight="1">
      <c r="B71" s="16">
        <v>39</v>
      </c>
      <c r="C71" s="329" t="s">
        <v>79</v>
      </c>
      <c r="D71" s="329"/>
      <c r="E71" s="329"/>
      <c r="F71" s="330" t="s">
        <v>80</v>
      </c>
      <c r="G71" s="330"/>
      <c r="H71" s="16" t="s">
        <v>17</v>
      </c>
      <c r="I71" s="24">
        <v>0</v>
      </c>
      <c r="J71" s="62"/>
      <c r="K71" s="16"/>
    </row>
    <row r="72" spans="2:11" s="1" customFormat="1" ht="228.7" customHeight="1">
      <c r="B72" s="16">
        <v>40</v>
      </c>
      <c r="C72" s="333" t="s">
        <v>82</v>
      </c>
      <c r="D72" s="333"/>
      <c r="E72" s="333"/>
      <c r="F72" s="330" t="s">
        <v>83</v>
      </c>
      <c r="G72" s="330"/>
      <c r="H72" s="16" t="s">
        <v>78</v>
      </c>
      <c r="I72" s="24">
        <v>0</v>
      </c>
      <c r="J72" s="62"/>
      <c r="K72" s="16"/>
    </row>
    <row r="73" spans="2:11" s="1" customFormat="1" ht="228.7" customHeight="1">
      <c r="B73" s="16">
        <v>41</v>
      </c>
      <c r="C73" s="329" t="s">
        <v>84</v>
      </c>
      <c r="D73" s="329"/>
      <c r="E73" s="329"/>
      <c r="F73" s="330" t="s">
        <v>85</v>
      </c>
      <c r="G73" s="330"/>
      <c r="H73" s="8" t="s">
        <v>81</v>
      </c>
      <c r="I73" s="16">
        <v>0</v>
      </c>
      <c r="J73" s="62"/>
      <c r="K73" s="16"/>
    </row>
    <row r="74" spans="2:11" s="1" customFormat="1" ht="201.05" customHeight="1">
      <c r="B74" s="16">
        <v>42</v>
      </c>
      <c r="C74" s="333" t="s">
        <v>86</v>
      </c>
      <c r="D74" s="333"/>
      <c r="E74" s="333"/>
      <c r="F74" s="330" t="s">
        <v>87</v>
      </c>
      <c r="G74" s="330"/>
      <c r="H74" s="8" t="s">
        <v>81</v>
      </c>
      <c r="I74" s="16">
        <v>0</v>
      </c>
      <c r="J74" s="62"/>
      <c r="K74" s="16"/>
    </row>
    <row r="75" spans="2:11" s="1" customFormat="1" ht="145.80000000000001" customHeight="1">
      <c r="B75" s="16">
        <v>43</v>
      </c>
      <c r="C75" s="329" t="s">
        <v>89</v>
      </c>
      <c r="D75" s="329"/>
      <c r="E75" s="329"/>
      <c r="F75" s="330" t="s">
        <v>87</v>
      </c>
      <c r="G75" s="330"/>
      <c r="H75" s="8" t="s">
        <v>27</v>
      </c>
      <c r="I75" s="16">
        <v>0</v>
      </c>
      <c r="J75" s="62"/>
      <c r="K75" s="16"/>
    </row>
    <row r="76" spans="2:11" s="1" customFormat="1" ht="161.55000000000001" customHeight="1">
      <c r="B76" s="16">
        <v>44</v>
      </c>
      <c r="C76" s="329" t="s">
        <v>91</v>
      </c>
      <c r="D76" s="329"/>
      <c r="E76" s="329"/>
      <c r="F76" s="330" t="s">
        <v>92</v>
      </c>
      <c r="G76" s="330"/>
      <c r="H76" s="8" t="s">
        <v>17</v>
      </c>
      <c r="I76" s="16">
        <v>0</v>
      </c>
      <c r="J76" s="62"/>
      <c r="K76" s="16"/>
    </row>
    <row r="77" spans="2:11" s="1" customFormat="1" ht="161.55000000000001" customHeight="1">
      <c r="B77" s="16">
        <v>45</v>
      </c>
      <c r="C77" s="329" t="s">
        <v>214</v>
      </c>
      <c r="D77" s="329"/>
      <c r="E77" s="329"/>
      <c r="F77" s="330" t="s">
        <v>94</v>
      </c>
      <c r="G77" s="330"/>
      <c r="H77" s="8" t="s">
        <v>215</v>
      </c>
      <c r="I77" s="16">
        <v>0</v>
      </c>
      <c r="J77" s="62"/>
      <c r="K77" s="16"/>
    </row>
    <row r="78" spans="2:11" s="1" customFormat="1" ht="136.44999999999999" customHeight="1">
      <c r="B78" s="16">
        <v>46</v>
      </c>
      <c r="C78" s="329" t="s">
        <v>216</v>
      </c>
      <c r="D78" s="329"/>
      <c r="E78" s="329"/>
      <c r="F78" s="330" t="s">
        <v>96</v>
      </c>
      <c r="G78" s="330"/>
      <c r="H78" s="8" t="s">
        <v>17</v>
      </c>
      <c r="I78" s="22">
        <v>0</v>
      </c>
      <c r="J78" s="62"/>
      <c r="K78" s="16"/>
    </row>
    <row r="79" spans="2:11" s="1" customFormat="1" ht="167.95" customHeight="1">
      <c r="B79" s="16">
        <v>47</v>
      </c>
      <c r="C79" s="329" t="s">
        <v>97</v>
      </c>
      <c r="D79" s="329"/>
      <c r="E79" s="329"/>
      <c r="F79" s="330" t="s">
        <v>98</v>
      </c>
      <c r="G79" s="330"/>
      <c r="H79" s="8" t="s">
        <v>78</v>
      </c>
      <c r="I79" s="22">
        <v>0</v>
      </c>
      <c r="J79" s="62"/>
      <c r="K79" s="16">
        <v>0</v>
      </c>
    </row>
    <row r="80" spans="2:11" s="1" customFormat="1" ht="176.5" customHeight="1">
      <c r="B80" s="16">
        <v>48</v>
      </c>
      <c r="C80" s="329" t="s">
        <v>99</v>
      </c>
      <c r="D80" s="329"/>
      <c r="E80" s="329"/>
      <c r="F80" s="331" t="s">
        <v>100</v>
      </c>
      <c r="G80" s="332"/>
      <c r="H80" s="16" t="s">
        <v>217</v>
      </c>
      <c r="I80" s="16">
        <f>J19</f>
        <v>5</v>
      </c>
      <c r="J80" s="57"/>
      <c r="K80" s="20"/>
    </row>
    <row r="81" spans="2:11" s="1" customFormat="1" ht="162.65" customHeight="1">
      <c r="B81" s="16">
        <v>49</v>
      </c>
      <c r="C81" s="333" t="s">
        <v>102</v>
      </c>
      <c r="D81" s="333"/>
      <c r="E81" s="333"/>
      <c r="F81" s="331" t="s">
        <v>258</v>
      </c>
      <c r="G81" s="332"/>
      <c r="H81" s="16" t="s">
        <v>15</v>
      </c>
      <c r="I81" s="16">
        <f>J20+0.1</f>
        <v>2.2600000000000002</v>
      </c>
      <c r="J81" s="53"/>
      <c r="K81" s="16"/>
    </row>
    <row r="82" spans="2:11" s="1" customFormat="1" ht="196.4" customHeight="1">
      <c r="B82" s="16">
        <v>50</v>
      </c>
      <c r="C82" s="333" t="s">
        <v>104</v>
      </c>
      <c r="D82" s="333"/>
      <c r="E82" s="333"/>
      <c r="F82" s="331" t="s">
        <v>105</v>
      </c>
      <c r="G82" s="332"/>
      <c r="H82" s="16" t="s">
        <v>217</v>
      </c>
      <c r="I82" s="16">
        <v>0</v>
      </c>
      <c r="J82" s="53"/>
      <c r="K82" s="16"/>
    </row>
    <row r="83" spans="2:11" s="1" customFormat="1">
      <c r="B83" s="325" t="s">
        <v>219</v>
      </c>
      <c r="C83" s="326"/>
      <c r="D83" s="327"/>
      <c r="E83" s="17" t="s">
        <v>220</v>
      </c>
      <c r="F83" s="17"/>
      <c r="G83" s="17" t="s">
        <v>221</v>
      </c>
      <c r="H83" s="17" t="s">
        <v>222</v>
      </c>
      <c r="I83" s="7" t="s">
        <v>223</v>
      </c>
      <c r="J83" s="63" t="s">
        <v>5</v>
      </c>
      <c r="K83" s="17" t="s">
        <v>4</v>
      </c>
    </row>
    <row r="84" spans="2:11" s="1" customFormat="1">
      <c r="B84" s="328" t="s">
        <v>224</v>
      </c>
      <c r="C84" s="328"/>
      <c r="D84" s="328"/>
      <c r="E84" s="328"/>
      <c r="F84" s="13"/>
      <c r="G84" s="13"/>
      <c r="H84" s="13"/>
      <c r="I84" s="144"/>
      <c r="J84" s="52"/>
      <c r="K84" s="17"/>
    </row>
    <row r="85" spans="2:11" s="1" customFormat="1">
      <c r="B85" s="317" t="s">
        <v>225</v>
      </c>
      <c r="C85" s="317"/>
      <c r="D85" s="317"/>
      <c r="E85" s="7"/>
      <c r="F85" s="13"/>
      <c r="G85" s="8">
        <v>10</v>
      </c>
      <c r="H85" s="8">
        <v>9</v>
      </c>
      <c r="I85" s="148">
        <v>4.5</v>
      </c>
      <c r="J85" s="68">
        <f>G85*H85*I85</f>
        <v>405</v>
      </c>
      <c r="K85" s="17"/>
    </row>
    <row r="86" spans="2:11" s="1" customFormat="1">
      <c r="B86" s="361" t="s">
        <v>226</v>
      </c>
      <c r="C86" s="362"/>
      <c r="D86" s="363"/>
      <c r="E86" s="7"/>
      <c r="F86" s="13"/>
      <c r="G86" s="8"/>
      <c r="H86" s="8"/>
      <c r="I86" s="148"/>
      <c r="J86" s="68">
        <f>J85*0.1</f>
        <v>40.5</v>
      </c>
      <c r="K86" s="17"/>
    </row>
    <row r="87" spans="2:11" s="1" customFormat="1">
      <c r="B87" s="318" t="s">
        <v>227</v>
      </c>
      <c r="C87" s="318"/>
      <c r="D87" s="318"/>
      <c r="E87" s="7"/>
      <c r="F87" s="13"/>
      <c r="G87" s="8"/>
      <c r="H87" s="8"/>
      <c r="I87" s="148"/>
      <c r="J87" s="68">
        <f>SUM(J85:J86)</f>
        <v>445.5</v>
      </c>
      <c r="K87" s="8" t="s">
        <v>228</v>
      </c>
    </row>
    <row r="88" spans="2:11" s="1" customFormat="1">
      <c r="B88" s="318" t="s">
        <v>227</v>
      </c>
      <c r="C88" s="318"/>
      <c r="D88" s="318"/>
      <c r="E88" s="5"/>
      <c r="F88" s="13"/>
      <c r="G88" s="13"/>
      <c r="H88" s="13"/>
      <c r="I88" s="148"/>
      <c r="J88" s="68">
        <f>ROUNDUP(J87,0)</f>
        <v>446</v>
      </c>
      <c r="K88" s="8" t="s">
        <v>228</v>
      </c>
    </row>
    <row r="89" spans="2:11" s="1" customFormat="1">
      <c r="B89" s="14"/>
      <c r="C89" s="8"/>
      <c r="D89" s="8"/>
      <c r="E89" s="13"/>
      <c r="F89" s="13"/>
      <c r="G89" s="13"/>
      <c r="H89" s="13"/>
      <c r="I89" s="144"/>
      <c r="J89" s="54"/>
      <c r="K89" s="14"/>
    </row>
    <row r="90" spans="2:11" s="1" customFormat="1">
      <c r="B90" s="324" t="s">
        <v>229</v>
      </c>
      <c r="C90" s="324"/>
      <c r="D90" s="324"/>
      <c r="J90" s="57"/>
      <c r="K90" s="14"/>
    </row>
    <row r="91" spans="2:11" s="1" customFormat="1">
      <c r="B91" s="317" t="s">
        <v>225</v>
      </c>
      <c r="C91" s="317"/>
      <c r="D91" s="317"/>
      <c r="E91" s="82">
        <v>1</v>
      </c>
      <c r="F91" s="82"/>
      <c r="G91" s="13">
        <v>14.5</v>
      </c>
      <c r="H91" s="13"/>
      <c r="I91" s="144"/>
      <c r="J91" s="48">
        <f>E91*G91</f>
        <v>14.5</v>
      </c>
      <c r="K91" s="14"/>
    </row>
    <row r="92" spans="2:11" s="1" customFormat="1">
      <c r="B92" s="317" t="s">
        <v>230</v>
      </c>
      <c r="C92" s="317"/>
      <c r="D92" s="317"/>
      <c r="E92" s="73"/>
      <c r="F92" s="73"/>
      <c r="G92" s="13"/>
      <c r="H92" s="13"/>
      <c r="I92" s="144"/>
      <c r="J92" s="68">
        <f>J91*0.1</f>
        <v>1.4500000000000002</v>
      </c>
      <c r="K92" s="14"/>
    </row>
    <row r="93" spans="2:11" s="1" customFormat="1">
      <c r="B93" s="318" t="s">
        <v>227</v>
      </c>
      <c r="C93" s="318"/>
      <c r="D93" s="318"/>
      <c r="E93" s="73"/>
      <c r="F93" s="73"/>
      <c r="G93" s="13"/>
      <c r="H93" s="13"/>
      <c r="I93" s="144"/>
      <c r="J93" s="68">
        <f>SUM(J91:J92)</f>
        <v>15.95</v>
      </c>
      <c r="K93" s="8"/>
    </row>
    <row r="94" spans="2:11" s="1" customFormat="1">
      <c r="B94" s="318" t="s">
        <v>227</v>
      </c>
      <c r="C94" s="318"/>
      <c r="D94" s="318"/>
      <c r="E94" s="73"/>
      <c r="F94" s="73"/>
      <c r="G94" s="13"/>
      <c r="H94" s="13"/>
      <c r="I94" s="144"/>
      <c r="J94" s="68">
        <f>ROUND(J93,0)</f>
        <v>16</v>
      </c>
      <c r="K94" s="8" t="s">
        <v>81</v>
      </c>
    </row>
    <row r="95" spans="2:11" s="1" customFormat="1">
      <c r="B95" s="30"/>
      <c r="C95" s="30"/>
      <c r="D95" s="30"/>
      <c r="E95" s="73"/>
      <c r="F95" s="73"/>
      <c r="G95" s="13"/>
      <c r="H95" s="13"/>
      <c r="I95" s="144"/>
      <c r="J95" s="68"/>
      <c r="K95" s="8"/>
    </row>
    <row r="96" spans="2:11" s="1" customFormat="1" ht="57.05" customHeight="1">
      <c r="B96" s="401" t="s">
        <v>414</v>
      </c>
      <c r="C96" s="402"/>
      <c r="D96" s="403"/>
      <c r="E96" s="73"/>
      <c r="F96" s="73"/>
      <c r="G96" s="13"/>
      <c r="H96" s="13"/>
      <c r="I96" s="144"/>
      <c r="J96" s="79"/>
      <c r="K96" s="8"/>
    </row>
    <row r="97" spans="2:11" s="1" customFormat="1">
      <c r="B97" s="26"/>
      <c r="C97" s="27"/>
      <c r="D97" s="28"/>
      <c r="E97" s="73"/>
      <c r="F97" s="73"/>
      <c r="G97" s="13"/>
      <c r="H97" s="13"/>
      <c r="I97" s="144"/>
      <c r="J97" s="79"/>
      <c r="K97" s="8"/>
    </row>
    <row r="98" spans="2:11" s="1" customFormat="1">
      <c r="B98" s="317" t="s">
        <v>225</v>
      </c>
      <c r="C98" s="317"/>
      <c r="D98" s="317"/>
      <c r="E98" s="73"/>
      <c r="F98" s="73"/>
      <c r="G98" s="13"/>
      <c r="H98" s="13"/>
      <c r="I98" s="144"/>
      <c r="J98" s="149">
        <f>J23</f>
        <v>2.9800000000000004</v>
      </c>
      <c r="K98" s="8"/>
    </row>
    <row r="99" spans="2:11" s="1" customFormat="1">
      <c r="B99" s="317" t="s">
        <v>230</v>
      </c>
      <c r="C99" s="317"/>
      <c r="D99" s="317"/>
      <c r="E99" s="147"/>
      <c r="F99" s="73"/>
      <c r="G99" s="13"/>
      <c r="H99" s="13"/>
      <c r="I99" s="144"/>
      <c r="J99" s="68">
        <f>J98*0.1</f>
        <v>0.29800000000000004</v>
      </c>
      <c r="K99" s="8"/>
    </row>
    <row r="100" spans="2:11" s="1" customFormat="1">
      <c r="B100" s="404" t="s">
        <v>232</v>
      </c>
      <c r="C100" s="405"/>
      <c r="D100" s="406"/>
      <c r="E100" s="73"/>
      <c r="F100" s="73"/>
      <c r="G100" s="13"/>
      <c r="H100" s="13"/>
      <c r="I100" s="144"/>
      <c r="J100" s="68">
        <f>SUM(J98:J99)</f>
        <v>3.2780000000000005</v>
      </c>
      <c r="K100" s="8"/>
    </row>
    <row r="101" spans="2:11" s="1" customFormat="1">
      <c r="B101" s="404" t="s">
        <v>232</v>
      </c>
      <c r="C101" s="405"/>
      <c r="D101" s="406"/>
      <c r="E101" s="73"/>
      <c r="F101" s="73"/>
      <c r="G101" s="13"/>
      <c r="H101" s="13"/>
      <c r="I101" s="144"/>
      <c r="J101" s="68">
        <f>ROUNDUP(J100,0)</f>
        <v>4</v>
      </c>
      <c r="K101" s="8" t="s">
        <v>169</v>
      </c>
    </row>
    <row r="102" spans="2:11" s="1" customFormat="1">
      <c r="B102" s="37"/>
      <c r="C102" s="128"/>
      <c r="D102" s="129"/>
      <c r="E102" s="73"/>
      <c r="F102" s="73"/>
      <c r="G102" s="13"/>
      <c r="H102" s="13"/>
      <c r="I102" s="144"/>
      <c r="J102" s="68"/>
      <c r="K102" s="8"/>
    </row>
  </sheetData>
  <mergeCells count="134">
    <mergeCell ref="E9:K9"/>
    <mergeCell ref="G13:I13"/>
    <mergeCell ref="C22:D22"/>
    <mergeCell ref="C23:D23"/>
    <mergeCell ref="C24:D24"/>
    <mergeCell ref="C25:D25"/>
    <mergeCell ref="B30:J30"/>
    <mergeCell ref="C32:E32"/>
    <mergeCell ref="F32:G32"/>
    <mergeCell ref="E13:E14"/>
    <mergeCell ref="J13:J14"/>
    <mergeCell ref="K13:K14"/>
    <mergeCell ref="K16:K17"/>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F68:G68"/>
    <mergeCell ref="C69:E69"/>
    <mergeCell ref="F69:G69"/>
    <mergeCell ref="C70:E70"/>
    <mergeCell ref="F70:G70"/>
    <mergeCell ref="C71:E71"/>
    <mergeCell ref="F71:G71"/>
    <mergeCell ref="C72:E72"/>
    <mergeCell ref="F72:G72"/>
    <mergeCell ref="F73:G73"/>
    <mergeCell ref="C74:E74"/>
    <mergeCell ref="F74:G74"/>
    <mergeCell ref="C75:E75"/>
    <mergeCell ref="F75:G75"/>
    <mergeCell ref="C76:E76"/>
    <mergeCell ref="F76:G76"/>
    <mergeCell ref="C77:E77"/>
    <mergeCell ref="F77:G77"/>
    <mergeCell ref="F78:G78"/>
    <mergeCell ref="C79:E79"/>
    <mergeCell ref="F79:G79"/>
    <mergeCell ref="C80:E80"/>
    <mergeCell ref="F80:G80"/>
    <mergeCell ref="C81:E81"/>
    <mergeCell ref="F81:G81"/>
    <mergeCell ref="C82:E82"/>
    <mergeCell ref="F82:G82"/>
    <mergeCell ref="B93:D93"/>
    <mergeCell ref="B94:D94"/>
    <mergeCell ref="B96:D96"/>
    <mergeCell ref="B98:D98"/>
    <mergeCell ref="B99:D99"/>
    <mergeCell ref="B100:D100"/>
    <mergeCell ref="B101:D101"/>
    <mergeCell ref="B13:B14"/>
    <mergeCell ref="C13:C14"/>
    <mergeCell ref="C16:C17"/>
    <mergeCell ref="D13:D14"/>
    <mergeCell ref="D16:D17"/>
    <mergeCell ref="B83:D83"/>
    <mergeCell ref="B84:E84"/>
    <mergeCell ref="B85:D85"/>
    <mergeCell ref="B86:D86"/>
    <mergeCell ref="B87:D87"/>
    <mergeCell ref="B88:D88"/>
    <mergeCell ref="B90:D90"/>
    <mergeCell ref="B91:D91"/>
    <mergeCell ref="B92:D92"/>
    <mergeCell ref="C78:E78"/>
    <mergeCell ref="C73:E73"/>
    <mergeCell ref="C68:E68"/>
  </mergeCells>
  <pageMargins left="0.75" right="0.75" top="1" bottom="1" header="0.5" footer="0.5"/>
  <pageSetup scale="3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2:AD86"/>
  <sheetViews>
    <sheetView view="pageBreakPreview" zoomScale="70" zoomScaleNormal="70" workbookViewId="0"/>
  </sheetViews>
  <sheetFormatPr defaultColWidth="8.6640625" defaultRowHeight="14.8"/>
  <cols>
    <col min="1" max="1" width="8.6640625" style="2"/>
    <col min="2" max="2" width="24.441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415</v>
      </c>
    </row>
    <row r="4" spans="2:11" ht="21.05" customHeight="1">
      <c r="B4" s="5" t="s">
        <v>119</v>
      </c>
      <c r="C4" s="7" t="s">
        <v>243</v>
      </c>
    </row>
    <row r="5" spans="2:11" ht="21.05" customHeight="1">
      <c r="B5" s="5" t="s">
        <v>122</v>
      </c>
      <c r="C5" s="7" t="s">
        <v>416</v>
      </c>
    </row>
    <row r="6" spans="2:11" ht="21.05" customHeight="1">
      <c r="B6" s="5" t="s">
        <v>124</v>
      </c>
      <c r="C6" s="7"/>
    </row>
    <row r="7" spans="2:11" ht="21.05" customHeight="1">
      <c r="B7" s="5" t="s">
        <v>125</v>
      </c>
      <c r="C7" s="7">
        <v>3</v>
      </c>
    </row>
    <row r="8" spans="2:11" ht="21.05" customHeight="1">
      <c r="B8" s="5" t="s">
        <v>126</v>
      </c>
      <c r="C8" s="254" t="s">
        <v>752</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16" t="s">
        <v>252</v>
      </c>
      <c r="C15" s="8" t="s">
        <v>145</v>
      </c>
      <c r="D15" s="20" t="s">
        <v>253</v>
      </c>
      <c r="E15" s="8"/>
      <c r="F15" s="16">
        <v>6</v>
      </c>
      <c r="G15" s="8"/>
      <c r="H15" s="8"/>
      <c r="I15" s="7"/>
      <c r="J15" s="24">
        <v>6</v>
      </c>
      <c r="K15" s="8" t="s">
        <v>148</v>
      </c>
    </row>
    <row r="16" spans="2:11" s="4" customFormat="1" ht="30.05" customHeight="1">
      <c r="B16" s="16" t="s">
        <v>418</v>
      </c>
      <c r="C16" s="8" t="s">
        <v>419</v>
      </c>
      <c r="D16" s="16" t="s">
        <v>419</v>
      </c>
      <c r="E16" s="8" t="s">
        <v>420</v>
      </c>
      <c r="F16" s="16"/>
      <c r="G16" s="8">
        <v>3.5</v>
      </c>
      <c r="H16" s="8">
        <v>1.5</v>
      </c>
      <c r="I16" s="7"/>
      <c r="J16" s="24">
        <f>G16*H16</f>
        <v>5.25</v>
      </c>
      <c r="K16" s="8" t="s">
        <v>157</v>
      </c>
    </row>
    <row r="17" spans="2:11">
      <c r="B17" s="6" t="s">
        <v>167</v>
      </c>
      <c r="C17" s="7"/>
      <c r="D17" s="7"/>
      <c r="E17" s="6"/>
      <c r="F17" s="6"/>
      <c r="G17" s="15"/>
      <c r="H17" s="13"/>
      <c r="I17" s="12"/>
      <c r="J17" s="21"/>
      <c r="K17" s="14"/>
    </row>
    <row r="18" spans="2:11" ht="22.35" customHeight="1">
      <c r="B18" s="6"/>
      <c r="C18" s="6"/>
      <c r="D18" s="16"/>
      <c r="E18" s="6"/>
      <c r="F18" s="6"/>
      <c r="G18" s="15"/>
      <c r="H18" s="13"/>
      <c r="I18" s="7"/>
      <c r="J18" s="21"/>
      <c r="K18" s="14"/>
    </row>
    <row r="19" spans="2:11" ht="72" customHeight="1">
      <c r="B19" s="14"/>
      <c r="C19" s="6" t="s">
        <v>421</v>
      </c>
      <c r="D19" s="142"/>
      <c r="E19" s="142"/>
      <c r="F19" s="142"/>
      <c r="G19" s="142"/>
      <c r="H19" s="142"/>
      <c r="I19" s="7" t="s">
        <v>422</v>
      </c>
      <c r="J19" s="21">
        <f>J15</f>
        <v>6</v>
      </c>
      <c r="K19" s="14"/>
    </row>
    <row r="20" spans="2:11" s="90" customFormat="1" ht="56.1" customHeight="1">
      <c r="B20" s="8"/>
      <c r="C20" s="6" t="s">
        <v>423</v>
      </c>
      <c r="D20" s="73"/>
      <c r="E20" s="73"/>
      <c r="F20" s="73"/>
      <c r="G20" s="73"/>
      <c r="H20" s="73"/>
      <c r="I20" s="7" t="s">
        <v>25</v>
      </c>
      <c r="J20" s="21">
        <f>J16</f>
        <v>5.25</v>
      </c>
      <c r="K20" s="24"/>
    </row>
    <row r="21" spans="2:11" ht="22.35" customHeight="1">
      <c r="B21" s="16"/>
      <c r="C21" s="13"/>
      <c r="D21" s="13"/>
      <c r="E21" s="13"/>
      <c r="F21" s="13"/>
      <c r="G21" s="13"/>
      <c r="H21" s="13"/>
      <c r="I21" s="13"/>
      <c r="J21" s="21"/>
      <c r="K21" s="24"/>
    </row>
    <row r="22" spans="2:11" ht="22.35" customHeight="1">
      <c r="B22" s="16"/>
      <c r="C22" s="16"/>
      <c r="D22" s="16"/>
      <c r="E22" s="16"/>
      <c r="F22" s="16"/>
      <c r="G22" s="13"/>
      <c r="H22" s="13"/>
      <c r="I22" s="13"/>
      <c r="J22" s="24"/>
      <c r="K22" s="14"/>
    </row>
    <row r="23" spans="2:11" ht="22.35" customHeight="1">
      <c r="B23" s="14"/>
      <c r="C23" s="8"/>
      <c r="D23" s="8"/>
      <c r="E23" s="13"/>
      <c r="F23" s="13"/>
      <c r="G23" s="13"/>
      <c r="H23" s="13"/>
      <c r="I23" s="13"/>
      <c r="J23" s="13"/>
      <c r="K23" s="14"/>
    </row>
    <row r="24" spans="2:11" ht="21.7" customHeight="1">
      <c r="B24" s="374" t="s">
        <v>171</v>
      </c>
      <c r="C24" s="375"/>
      <c r="D24" s="375"/>
      <c r="E24" s="375"/>
      <c r="F24" s="375"/>
      <c r="G24" s="375"/>
      <c r="H24" s="375"/>
      <c r="I24" s="375"/>
      <c r="J24" s="376"/>
      <c r="K24" s="14"/>
    </row>
    <row r="25" spans="2:11" ht="21.7" customHeight="1">
      <c r="B25" s="8"/>
      <c r="C25" s="8"/>
      <c r="D25" s="8"/>
      <c r="E25" s="13"/>
      <c r="F25" s="13"/>
      <c r="G25" s="13"/>
      <c r="H25" s="13"/>
      <c r="I25" s="13"/>
      <c r="J25" s="13"/>
      <c r="K25" s="14"/>
    </row>
    <row r="26" spans="2:11">
      <c r="B26" s="6" t="s">
        <v>1</v>
      </c>
      <c r="C26" s="337" t="s">
        <v>2</v>
      </c>
      <c r="D26" s="337"/>
      <c r="E26" s="337"/>
      <c r="F26" s="337" t="s">
        <v>3</v>
      </c>
      <c r="G26" s="337"/>
      <c r="H26" s="7" t="s">
        <v>4</v>
      </c>
      <c r="I26" s="7" t="s">
        <v>5</v>
      </c>
      <c r="J26" s="7" t="s">
        <v>172</v>
      </c>
      <c r="K26" s="7" t="s">
        <v>173</v>
      </c>
    </row>
    <row r="27" spans="2:11">
      <c r="B27" s="16">
        <v>1</v>
      </c>
      <c r="C27" s="328" t="s">
        <v>174</v>
      </c>
      <c r="D27" s="329"/>
      <c r="E27" s="329"/>
      <c r="F27" s="330" t="s">
        <v>8</v>
      </c>
      <c r="G27" s="330"/>
      <c r="H27" s="8" t="s">
        <v>175</v>
      </c>
      <c r="I27" s="22">
        <v>1</v>
      </c>
      <c r="J27" s="23"/>
      <c r="K27" s="16"/>
    </row>
    <row r="28" spans="2:11">
      <c r="B28" s="16">
        <v>2</v>
      </c>
      <c r="C28" s="328" t="s">
        <v>176</v>
      </c>
      <c r="D28" s="329"/>
      <c r="E28" s="329"/>
      <c r="F28" s="330" t="s">
        <v>11</v>
      </c>
      <c r="G28" s="330"/>
      <c r="H28" s="16" t="s">
        <v>12</v>
      </c>
      <c r="I28" s="16"/>
      <c r="J28" s="23"/>
      <c r="K28" s="16"/>
    </row>
    <row r="29" spans="2:11" ht="234.8" customHeight="1">
      <c r="B29" s="16">
        <v>3</v>
      </c>
      <c r="C29" s="328" t="s">
        <v>177</v>
      </c>
      <c r="D29" s="329"/>
      <c r="E29" s="329"/>
      <c r="F29" s="330" t="s">
        <v>14</v>
      </c>
      <c r="G29" s="330"/>
      <c r="H29" s="16" t="s">
        <v>15</v>
      </c>
      <c r="I29" s="16"/>
      <c r="J29" s="23"/>
      <c r="K29" s="16"/>
    </row>
    <row r="30" spans="2:11" s="1" customFormat="1" ht="83.25" customHeight="1">
      <c r="B30" s="16">
        <v>4</v>
      </c>
      <c r="C30" s="328" t="s">
        <v>178</v>
      </c>
      <c r="D30" s="329"/>
      <c r="E30" s="329"/>
      <c r="F30" s="330" t="s">
        <v>16</v>
      </c>
      <c r="G30" s="330"/>
      <c r="H30" s="16" t="s">
        <v>17</v>
      </c>
      <c r="I30" s="16"/>
      <c r="J30" s="23"/>
      <c r="K30" s="16"/>
    </row>
    <row r="31" spans="2:11" s="1" customFormat="1" ht="162" customHeight="1">
      <c r="B31" s="16">
        <v>5</v>
      </c>
      <c r="C31" s="328" t="s">
        <v>179</v>
      </c>
      <c r="D31" s="329"/>
      <c r="E31" s="329"/>
      <c r="F31" s="330" t="s">
        <v>112</v>
      </c>
      <c r="G31" s="330"/>
      <c r="H31" s="16" t="s">
        <v>12</v>
      </c>
      <c r="I31" s="22"/>
      <c r="J31" s="23"/>
      <c r="K31" s="16"/>
    </row>
    <row r="32" spans="2:11" s="1" customFormat="1" ht="209.6" customHeight="1">
      <c r="B32" s="16">
        <v>6</v>
      </c>
      <c r="C32" s="328" t="s">
        <v>180</v>
      </c>
      <c r="D32" s="329"/>
      <c r="E32" s="329"/>
      <c r="F32" s="330" t="s">
        <v>20</v>
      </c>
      <c r="G32" s="330"/>
      <c r="H32" s="8" t="s">
        <v>21</v>
      </c>
      <c r="I32" s="22"/>
      <c r="J32" s="23"/>
      <c r="K32" s="16"/>
    </row>
    <row r="33" spans="2:11" s="1" customFormat="1" ht="236.6" customHeight="1">
      <c r="B33" s="16">
        <v>7</v>
      </c>
      <c r="C33" s="328" t="s">
        <v>181</v>
      </c>
      <c r="D33" s="329"/>
      <c r="E33" s="329"/>
      <c r="F33" s="330" t="s">
        <v>22</v>
      </c>
      <c r="G33" s="330"/>
      <c r="H33" s="8" t="s">
        <v>23</v>
      </c>
      <c r="I33" s="16"/>
      <c r="J33" s="23"/>
      <c r="K33" s="16"/>
    </row>
    <row r="34" spans="2:11" s="1" customFormat="1" ht="194.95" customHeight="1">
      <c r="B34" s="16">
        <v>8</v>
      </c>
      <c r="C34" s="328" t="s">
        <v>182</v>
      </c>
      <c r="D34" s="329"/>
      <c r="E34" s="329"/>
      <c r="F34" s="330" t="s">
        <v>183</v>
      </c>
      <c r="G34" s="330"/>
      <c r="H34" s="8" t="s">
        <v>25</v>
      </c>
      <c r="I34" s="16"/>
      <c r="J34" s="23"/>
      <c r="K34" s="16"/>
    </row>
    <row r="35" spans="2:11" s="1" customFormat="1" ht="88.4" customHeight="1">
      <c r="B35" s="16">
        <v>9</v>
      </c>
      <c r="C35" s="328" t="s">
        <v>184</v>
      </c>
      <c r="D35" s="329"/>
      <c r="E35" s="329"/>
      <c r="F35" s="330" t="s">
        <v>26</v>
      </c>
      <c r="G35" s="330"/>
      <c r="H35" s="8" t="s">
        <v>27</v>
      </c>
      <c r="I35" s="16"/>
      <c r="J35" s="23"/>
      <c r="K35" s="16"/>
    </row>
    <row r="36" spans="2:11" s="1" customFormat="1" ht="272.60000000000002" customHeight="1">
      <c r="B36" s="16">
        <v>10</v>
      </c>
      <c r="C36" s="328" t="s">
        <v>185</v>
      </c>
      <c r="D36" s="329"/>
      <c r="E36" s="329"/>
      <c r="F36" s="330" t="s">
        <v>29</v>
      </c>
      <c r="G36" s="330"/>
      <c r="H36" s="8" t="s">
        <v>27</v>
      </c>
      <c r="I36" s="16"/>
      <c r="J36" s="23"/>
      <c r="K36" s="16"/>
    </row>
    <row r="37" spans="2:11" s="1" customFormat="1" ht="192.05" customHeight="1">
      <c r="B37" s="16">
        <v>11</v>
      </c>
      <c r="C37" s="328" t="s">
        <v>186</v>
      </c>
      <c r="D37" s="329"/>
      <c r="E37" s="329"/>
      <c r="F37" s="330" t="s">
        <v>31</v>
      </c>
      <c r="G37" s="330"/>
      <c r="H37" s="8" t="s">
        <v>27</v>
      </c>
      <c r="I37" s="16"/>
      <c r="J37" s="23"/>
      <c r="K37" s="16"/>
    </row>
    <row r="38" spans="2:11" s="1" customFormat="1" ht="233.2" customHeight="1">
      <c r="B38" s="16">
        <v>12</v>
      </c>
      <c r="C38" s="328" t="s">
        <v>187</v>
      </c>
      <c r="D38" s="329"/>
      <c r="E38" s="329"/>
      <c r="F38" s="330" t="s">
        <v>33</v>
      </c>
      <c r="G38" s="330"/>
      <c r="H38" s="8" t="s">
        <v>27</v>
      </c>
      <c r="I38" s="16"/>
      <c r="J38" s="23"/>
      <c r="K38" s="16"/>
    </row>
    <row r="39" spans="2:11" s="1" customFormat="1" ht="292.35000000000002" customHeight="1">
      <c r="B39" s="16">
        <v>13</v>
      </c>
      <c r="C39" s="328" t="s">
        <v>188</v>
      </c>
      <c r="D39" s="329"/>
      <c r="E39" s="329"/>
      <c r="F39" s="330" t="s">
        <v>35</v>
      </c>
      <c r="G39" s="330"/>
      <c r="H39" s="8" t="s">
        <v>27</v>
      </c>
      <c r="I39" s="16"/>
      <c r="J39" s="23"/>
      <c r="K39" s="16"/>
    </row>
    <row r="40" spans="2:11" s="1" customFormat="1" ht="263.10000000000002" customHeight="1">
      <c r="B40" s="16">
        <v>14</v>
      </c>
      <c r="C40" s="328" t="s">
        <v>189</v>
      </c>
      <c r="D40" s="329"/>
      <c r="E40" s="329"/>
      <c r="F40" s="330" t="s">
        <v>37</v>
      </c>
      <c r="G40" s="330"/>
      <c r="H40" s="8" t="s">
        <v>27</v>
      </c>
      <c r="I40" s="16"/>
      <c r="J40" s="23"/>
      <c r="K40" s="16"/>
    </row>
    <row r="41" spans="2:11" s="1" customFormat="1" ht="248.95" customHeight="1">
      <c r="B41" s="16">
        <v>15</v>
      </c>
      <c r="C41" s="328" t="s">
        <v>190</v>
      </c>
      <c r="D41" s="329"/>
      <c r="E41" s="329"/>
      <c r="F41" s="330" t="s">
        <v>39</v>
      </c>
      <c r="G41" s="330"/>
      <c r="H41" s="16" t="s">
        <v>12</v>
      </c>
      <c r="I41" s="16"/>
      <c r="J41" s="23"/>
      <c r="K41" s="16"/>
    </row>
    <row r="42" spans="2:11" s="1" customFormat="1" ht="146.1" customHeight="1">
      <c r="B42" s="16">
        <v>16</v>
      </c>
      <c r="C42" s="328" t="s">
        <v>191</v>
      </c>
      <c r="D42" s="329"/>
      <c r="E42" s="329"/>
      <c r="F42" s="330" t="s">
        <v>40</v>
      </c>
      <c r="G42" s="330"/>
      <c r="H42" s="16"/>
      <c r="I42" s="16"/>
      <c r="J42" s="23"/>
      <c r="K42" s="16"/>
    </row>
    <row r="43" spans="2:11" s="1" customFormat="1" ht="77.150000000000006" customHeight="1">
      <c r="B43" s="16">
        <v>17</v>
      </c>
      <c r="C43" s="322" t="s">
        <v>41</v>
      </c>
      <c r="D43" s="322"/>
      <c r="E43" s="322"/>
      <c r="F43" s="330" t="s">
        <v>192</v>
      </c>
      <c r="G43" s="330"/>
      <c r="H43" s="7"/>
      <c r="I43" s="16"/>
      <c r="J43" s="23"/>
      <c r="K43" s="16"/>
    </row>
    <row r="44" spans="2:11" s="1" customFormat="1" ht="84.05" customHeight="1">
      <c r="B44" s="16">
        <v>18</v>
      </c>
      <c r="C44" s="328" t="s">
        <v>193</v>
      </c>
      <c r="D44" s="329"/>
      <c r="E44" s="329"/>
      <c r="F44" s="330" t="s">
        <v>43</v>
      </c>
      <c r="G44" s="330"/>
      <c r="H44" s="16" t="s">
        <v>12</v>
      </c>
      <c r="I44" s="16"/>
      <c r="J44" s="23"/>
      <c r="K44" s="16"/>
    </row>
    <row r="45" spans="2:11" s="1" customFormat="1" ht="270.64999999999998" customHeight="1">
      <c r="B45" s="16">
        <v>19</v>
      </c>
      <c r="C45" s="328" t="s">
        <v>194</v>
      </c>
      <c r="D45" s="329"/>
      <c r="E45" s="329"/>
      <c r="F45" s="330" t="s">
        <v>45</v>
      </c>
      <c r="G45" s="330"/>
      <c r="H45" s="16" t="s">
        <v>12</v>
      </c>
      <c r="I45" s="22"/>
      <c r="J45" s="23"/>
      <c r="K45" s="8"/>
    </row>
    <row r="46" spans="2:11" s="1" customFormat="1" ht="200.6" customHeight="1">
      <c r="B46" s="16">
        <v>20</v>
      </c>
      <c r="C46" s="328" t="s">
        <v>195</v>
      </c>
      <c r="D46" s="329"/>
      <c r="E46" s="329"/>
      <c r="F46" s="330" t="s">
        <v>47</v>
      </c>
      <c r="G46" s="330"/>
      <c r="H46" s="16" t="s">
        <v>12</v>
      </c>
      <c r="I46" s="22">
        <v>0</v>
      </c>
      <c r="J46" s="23"/>
      <c r="K46" s="16"/>
    </row>
    <row r="47" spans="2:11" s="1" customFormat="1" ht="53.2" customHeight="1">
      <c r="B47" s="16">
        <v>21</v>
      </c>
      <c r="C47" s="328" t="s">
        <v>196</v>
      </c>
      <c r="D47" s="329"/>
      <c r="E47" s="329"/>
      <c r="F47" s="330" t="s">
        <v>48</v>
      </c>
      <c r="G47" s="330"/>
      <c r="H47" s="16" t="s">
        <v>12</v>
      </c>
      <c r="I47" s="22">
        <v>0</v>
      </c>
      <c r="J47" s="23"/>
      <c r="K47" s="16"/>
    </row>
    <row r="48" spans="2:11" s="1" customFormat="1" ht="86.95" customHeight="1">
      <c r="B48" s="16">
        <v>22</v>
      </c>
      <c r="C48" s="328" t="s">
        <v>197</v>
      </c>
      <c r="D48" s="329"/>
      <c r="E48" s="329"/>
      <c r="F48" s="330" t="s">
        <v>50</v>
      </c>
      <c r="G48" s="330"/>
      <c r="H48" s="16" t="s">
        <v>12</v>
      </c>
      <c r="I48" s="16"/>
      <c r="J48" s="23"/>
      <c r="K48" s="16"/>
    </row>
    <row r="49" spans="2:11" s="1" customFormat="1" ht="163.44999999999999" customHeight="1">
      <c r="B49" s="16">
        <v>23</v>
      </c>
      <c r="C49" s="328" t="s">
        <v>51</v>
      </c>
      <c r="D49" s="328"/>
      <c r="E49" s="328"/>
      <c r="F49" s="330"/>
      <c r="G49" s="330"/>
      <c r="H49" s="6"/>
      <c r="I49" s="16"/>
      <c r="J49" s="23"/>
      <c r="K49" s="16"/>
    </row>
    <row r="50" spans="2:11" s="1" customFormat="1" ht="122.5" customHeight="1">
      <c r="B50" s="16">
        <v>24</v>
      </c>
      <c r="C50" s="328" t="s">
        <v>198</v>
      </c>
      <c r="D50" s="329"/>
      <c r="E50" s="329"/>
      <c r="F50" s="330" t="s">
        <v>54</v>
      </c>
      <c r="G50" s="330"/>
      <c r="H50" s="16"/>
      <c r="I50" s="16"/>
      <c r="J50" s="23"/>
      <c r="K50" s="14"/>
    </row>
    <row r="51" spans="2:11" s="1" customFormat="1" ht="104.15" customHeight="1">
      <c r="B51" s="16">
        <v>25</v>
      </c>
      <c r="C51" s="328" t="s">
        <v>199</v>
      </c>
      <c r="D51" s="329"/>
      <c r="E51" s="329"/>
      <c r="F51" s="330" t="s">
        <v>55</v>
      </c>
      <c r="G51" s="330"/>
      <c r="H51" s="8" t="s">
        <v>27</v>
      </c>
      <c r="I51" s="22"/>
      <c r="J51" s="23"/>
      <c r="K51" s="8"/>
    </row>
    <row r="52" spans="2:11" s="1" customFormat="1" ht="215.2" customHeight="1">
      <c r="B52" s="16">
        <v>26</v>
      </c>
      <c r="C52" s="328" t="s">
        <v>200</v>
      </c>
      <c r="D52" s="329"/>
      <c r="E52" s="329"/>
      <c r="F52" s="330" t="s">
        <v>56</v>
      </c>
      <c r="G52" s="330"/>
      <c r="H52" s="8" t="s">
        <v>27</v>
      </c>
      <c r="I52" s="16">
        <v>0</v>
      </c>
      <c r="J52" s="23"/>
      <c r="K52" s="16"/>
    </row>
    <row r="53" spans="2:11" s="1" customFormat="1" ht="109" customHeight="1">
      <c r="B53" s="16">
        <v>27</v>
      </c>
      <c r="C53" s="328" t="s">
        <v>201</v>
      </c>
      <c r="D53" s="329"/>
      <c r="E53" s="329"/>
      <c r="F53" s="330" t="s">
        <v>57</v>
      </c>
      <c r="G53" s="330"/>
      <c r="H53" s="8" t="s">
        <v>27</v>
      </c>
      <c r="I53" s="22">
        <f>J19</f>
        <v>6</v>
      </c>
      <c r="J53" s="23"/>
      <c r="K53" s="16"/>
    </row>
    <row r="54" spans="2:11" s="1" customFormat="1" ht="64.45" customHeight="1">
      <c r="B54" s="16">
        <v>28</v>
      </c>
      <c r="C54" s="329" t="s">
        <v>202</v>
      </c>
      <c r="D54" s="329"/>
      <c r="E54" s="329"/>
      <c r="F54" s="330" t="s">
        <v>203</v>
      </c>
      <c r="G54" s="330"/>
      <c r="H54" s="8" t="s">
        <v>12</v>
      </c>
      <c r="I54" s="16"/>
      <c r="J54" s="23"/>
      <c r="K54" s="16"/>
    </row>
    <row r="55" spans="2:11" s="1" customFormat="1" ht="102.7" customHeight="1">
      <c r="B55" s="16">
        <v>29</v>
      </c>
      <c r="C55" s="328" t="s">
        <v>204</v>
      </c>
      <c r="D55" s="329"/>
      <c r="E55" s="329"/>
      <c r="F55" s="330" t="s">
        <v>60</v>
      </c>
      <c r="G55" s="330"/>
      <c r="H55" s="8" t="s">
        <v>12</v>
      </c>
      <c r="I55" s="22"/>
      <c r="J55" s="23"/>
      <c r="K55" s="16"/>
    </row>
    <row r="56" spans="2:11" s="1" customFormat="1" ht="216.65" customHeight="1">
      <c r="B56" s="16">
        <v>30</v>
      </c>
      <c r="C56" s="328" t="s">
        <v>205</v>
      </c>
      <c r="D56" s="329"/>
      <c r="E56" s="329"/>
      <c r="F56" s="330" t="s">
        <v>62</v>
      </c>
      <c r="G56" s="330"/>
      <c r="H56" s="8" t="s">
        <v>27</v>
      </c>
      <c r="I56" s="22"/>
      <c r="J56" s="23"/>
      <c r="K56" s="16"/>
    </row>
    <row r="57" spans="2:11" s="1" customFormat="1" ht="180.65" customHeight="1">
      <c r="B57" s="16">
        <v>31</v>
      </c>
      <c r="C57" s="329" t="s">
        <v>206</v>
      </c>
      <c r="D57" s="329"/>
      <c r="E57" s="329"/>
      <c r="F57" s="330" t="s">
        <v>64</v>
      </c>
      <c r="G57" s="330"/>
      <c r="H57" s="8" t="s">
        <v>65</v>
      </c>
      <c r="I57" s="22"/>
      <c r="J57" s="23"/>
      <c r="K57" s="16"/>
    </row>
    <row r="58" spans="2:11" s="1" customFormat="1" ht="153" customHeight="1">
      <c r="B58" s="16">
        <v>32</v>
      </c>
      <c r="C58" s="328" t="s">
        <v>207</v>
      </c>
      <c r="D58" s="329"/>
      <c r="E58" s="329"/>
      <c r="F58" s="330" t="s">
        <v>67</v>
      </c>
      <c r="G58" s="330"/>
      <c r="H58" s="8" t="s">
        <v>208</v>
      </c>
      <c r="I58" s="22">
        <f>J86</f>
        <v>6</v>
      </c>
      <c r="J58" s="23"/>
      <c r="K58" s="16"/>
    </row>
    <row r="59" spans="2:11" s="1" customFormat="1" ht="111.7" customHeight="1">
      <c r="B59" s="16">
        <v>33</v>
      </c>
      <c r="C59" s="328" t="s">
        <v>209</v>
      </c>
      <c r="D59" s="329"/>
      <c r="E59" s="329"/>
      <c r="F59" s="330" t="s">
        <v>69</v>
      </c>
      <c r="G59" s="330"/>
      <c r="H59" s="8" t="s">
        <v>65</v>
      </c>
      <c r="I59" s="22"/>
      <c r="J59" s="23"/>
      <c r="K59" s="16"/>
    </row>
    <row r="60" spans="2:11" s="1" customFormat="1" ht="242.2" customHeight="1">
      <c r="B60" s="16">
        <v>34</v>
      </c>
      <c r="C60" s="328" t="s">
        <v>210</v>
      </c>
      <c r="D60" s="329"/>
      <c r="E60" s="329"/>
      <c r="F60" s="330" t="s">
        <v>71</v>
      </c>
      <c r="G60" s="330"/>
      <c r="H60" s="8" t="s">
        <v>25</v>
      </c>
      <c r="I60" s="16"/>
      <c r="J60" s="23"/>
      <c r="K60" s="16"/>
    </row>
    <row r="61" spans="2:11" s="1" customFormat="1" ht="248.95" customHeight="1">
      <c r="B61" s="16">
        <v>35</v>
      </c>
      <c r="C61" s="328" t="s">
        <v>211</v>
      </c>
      <c r="D61" s="329"/>
      <c r="E61" s="329"/>
      <c r="F61" s="330" t="s">
        <v>72</v>
      </c>
      <c r="G61" s="330"/>
      <c r="H61" s="8" t="s">
        <v>21</v>
      </c>
      <c r="I61" s="16"/>
      <c r="J61" s="23"/>
      <c r="K61" s="16"/>
    </row>
    <row r="62" spans="2:11" s="1" customFormat="1" ht="138.05000000000001" customHeight="1">
      <c r="B62" s="16">
        <v>36</v>
      </c>
      <c r="C62" s="328" t="s">
        <v>212</v>
      </c>
      <c r="D62" s="329"/>
      <c r="E62" s="329"/>
      <c r="F62" s="330" t="s">
        <v>115</v>
      </c>
      <c r="G62" s="330"/>
      <c r="H62" s="16" t="s">
        <v>17</v>
      </c>
      <c r="I62" s="16"/>
      <c r="J62" s="23"/>
      <c r="K62" s="16"/>
    </row>
    <row r="63" spans="2:11" s="1" customFormat="1" ht="167.15" customHeight="1">
      <c r="B63" s="16">
        <v>37</v>
      </c>
      <c r="C63" s="328" t="s">
        <v>213</v>
      </c>
      <c r="D63" s="329"/>
      <c r="E63" s="329"/>
      <c r="F63" s="330" t="s">
        <v>75</v>
      </c>
      <c r="G63" s="330"/>
      <c r="H63" s="16" t="s">
        <v>17</v>
      </c>
      <c r="I63" s="16"/>
      <c r="J63" s="23"/>
      <c r="K63" s="16"/>
    </row>
    <row r="64" spans="2:11" s="1" customFormat="1" ht="165.05" customHeight="1">
      <c r="B64" s="16">
        <v>38</v>
      </c>
      <c r="C64" s="329" t="s">
        <v>76</v>
      </c>
      <c r="D64" s="329"/>
      <c r="E64" s="329"/>
      <c r="F64" s="334" t="s">
        <v>77</v>
      </c>
      <c r="G64" s="334"/>
      <c r="H64" s="16" t="s">
        <v>17</v>
      </c>
      <c r="I64" s="24"/>
      <c r="J64" s="23"/>
      <c r="K64" s="16"/>
    </row>
    <row r="65" spans="2:11" s="1" customFormat="1" ht="409.35" customHeight="1">
      <c r="B65" s="16">
        <v>39</v>
      </c>
      <c r="C65" s="329" t="s">
        <v>79</v>
      </c>
      <c r="D65" s="329"/>
      <c r="E65" s="329"/>
      <c r="F65" s="334" t="s">
        <v>80</v>
      </c>
      <c r="G65" s="334"/>
      <c r="H65" s="16" t="s">
        <v>17</v>
      </c>
      <c r="I65" s="24"/>
      <c r="J65" s="23"/>
      <c r="K65" s="16"/>
    </row>
    <row r="66" spans="2:11" s="1" customFormat="1" ht="201.05" customHeight="1">
      <c r="B66" s="16">
        <v>40</v>
      </c>
      <c r="C66" s="333" t="s">
        <v>82</v>
      </c>
      <c r="D66" s="333"/>
      <c r="E66" s="333"/>
      <c r="F66" s="334" t="s">
        <v>83</v>
      </c>
      <c r="G66" s="334"/>
      <c r="H66" s="16" t="s">
        <v>78</v>
      </c>
      <c r="I66" s="24"/>
      <c r="J66" s="23"/>
      <c r="K66" s="16"/>
    </row>
    <row r="67" spans="2:11" s="1" customFormat="1" ht="201.05" customHeight="1">
      <c r="B67" s="16">
        <v>41</v>
      </c>
      <c r="C67" s="329" t="s">
        <v>84</v>
      </c>
      <c r="D67" s="329"/>
      <c r="E67" s="329"/>
      <c r="F67" s="330" t="s">
        <v>85</v>
      </c>
      <c r="G67" s="330"/>
      <c r="H67" s="8" t="s">
        <v>81</v>
      </c>
      <c r="I67" s="16"/>
      <c r="J67" s="23"/>
      <c r="K67" s="16"/>
    </row>
    <row r="68" spans="2:11" s="1" customFormat="1" ht="140.94999999999999" customHeight="1">
      <c r="B68" s="16">
        <v>42</v>
      </c>
      <c r="C68" s="333" t="s">
        <v>86</v>
      </c>
      <c r="D68" s="333"/>
      <c r="E68" s="333"/>
      <c r="F68" s="330" t="s">
        <v>87</v>
      </c>
      <c r="G68" s="330"/>
      <c r="H68" s="8" t="s">
        <v>81</v>
      </c>
      <c r="I68" s="16"/>
      <c r="J68" s="23"/>
      <c r="K68" s="16"/>
    </row>
    <row r="69" spans="2:11" s="1" customFormat="1" ht="228.7" customHeight="1">
      <c r="B69" s="16">
        <v>43</v>
      </c>
      <c r="C69" s="329" t="s">
        <v>89</v>
      </c>
      <c r="D69" s="329"/>
      <c r="E69" s="329"/>
      <c r="F69" s="330" t="s">
        <v>87</v>
      </c>
      <c r="G69" s="330"/>
      <c r="H69" s="8" t="s">
        <v>27</v>
      </c>
      <c r="I69" s="16"/>
      <c r="J69" s="23"/>
      <c r="K69" s="16"/>
    </row>
    <row r="70" spans="2:11" s="1" customFormat="1" ht="228.7" customHeight="1">
      <c r="B70" s="16">
        <v>44</v>
      </c>
      <c r="C70" s="329" t="s">
        <v>91</v>
      </c>
      <c r="D70" s="329"/>
      <c r="E70" s="329"/>
      <c r="F70" s="330" t="s">
        <v>92</v>
      </c>
      <c r="G70" s="330"/>
      <c r="H70" s="8" t="s">
        <v>17</v>
      </c>
      <c r="I70" s="16"/>
      <c r="J70" s="23"/>
      <c r="K70" s="16"/>
    </row>
    <row r="71" spans="2:11" s="1" customFormat="1" ht="228.7" customHeight="1">
      <c r="B71" s="16">
        <v>45</v>
      </c>
      <c r="C71" s="329" t="s">
        <v>214</v>
      </c>
      <c r="D71" s="329"/>
      <c r="E71" s="329"/>
      <c r="F71" s="330" t="s">
        <v>94</v>
      </c>
      <c r="G71" s="330"/>
      <c r="H71" s="8" t="s">
        <v>215</v>
      </c>
      <c r="I71" s="22">
        <v>0</v>
      </c>
      <c r="J71" s="23"/>
      <c r="K71" s="16"/>
    </row>
    <row r="72" spans="2:11" s="1" customFormat="1" ht="201.05" customHeight="1">
      <c r="B72" s="16">
        <v>46</v>
      </c>
      <c r="C72" s="329" t="s">
        <v>216</v>
      </c>
      <c r="D72" s="329"/>
      <c r="E72" s="329"/>
      <c r="F72" s="330" t="s">
        <v>96</v>
      </c>
      <c r="G72" s="330"/>
      <c r="H72" s="8" t="s">
        <v>17</v>
      </c>
      <c r="I72" s="22">
        <v>0</v>
      </c>
      <c r="J72" s="23"/>
      <c r="K72" s="16"/>
    </row>
    <row r="73" spans="2:11" s="1" customFormat="1" ht="146.1" customHeight="1">
      <c r="B73" s="16">
        <v>47</v>
      </c>
      <c r="C73" s="329" t="s">
        <v>97</v>
      </c>
      <c r="D73" s="329"/>
      <c r="E73" s="329"/>
      <c r="F73" s="330" t="s">
        <v>98</v>
      </c>
      <c r="G73" s="330"/>
      <c r="H73" s="8" t="s">
        <v>78</v>
      </c>
      <c r="I73" s="22"/>
      <c r="J73" s="23"/>
      <c r="K73" s="16">
        <v>0</v>
      </c>
    </row>
    <row r="74" spans="2:11" s="1" customFormat="1" ht="161.55000000000001" customHeight="1">
      <c r="B74" s="16">
        <v>48</v>
      </c>
      <c r="C74" s="329" t="s">
        <v>99</v>
      </c>
      <c r="D74" s="329"/>
      <c r="E74" s="329"/>
      <c r="F74" s="331" t="s">
        <v>100</v>
      </c>
      <c r="G74" s="332"/>
      <c r="H74" s="16" t="s">
        <v>217</v>
      </c>
      <c r="I74" s="20"/>
      <c r="J74" s="20"/>
      <c r="K74" s="20"/>
    </row>
    <row r="75" spans="2:11" s="1" customFormat="1" ht="161.55000000000001" customHeight="1">
      <c r="B75" s="16">
        <v>49</v>
      </c>
      <c r="C75" s="333" t="s">
        <v>102</v>
      </c>
      <c r="D75" s="333"/>
      <c r="E75" s="333"/>
      <c r="F75" s="331" t="s">
        <v>258</v>
      </c>
      <c r="G75" s="332"/>
      <c r="H75" s="16" t="s">
        <v>15</v>
      </c>
      <c r="I75" s="16"/>
      <c r="J75" s="16"/>
      <c r="K75" s="16"/>
    </row>
    <row r="76" spans="2:11" s="1" customFormat="1" ht="136.44999999999999" customHeight="1">
      <c r="B76" s="16">
        <v>50</v>
      </c>
      <c r="C76" s="333" t="s">
        <v>104</v>
      </c>
      <c r="D76" s="333"/>
      <c r="E76" s="333"/>
      <c r="F76" s="331" t="s">
        <v>105</v>
      </c>
      <c r="G76" s="332"/>
      <c r="H76" s="16" t="s">
        <v>217</v>
      </c>
      <c r="I76" s="16"/>
      <c r="J76" s="16"/>
      <c r="K76" s="16"/>
    </row>
    <row r="77" spans="2:11" s="1" customFormat="1" ht="57.7" customHeight="1">
      <c r="B77" s="325" t="s">
        <v>219</v>
      </c>
      <c r="C77" s="326"/>
      <c r="D77" s="327"/>
      <c r="E77" s="7" t="s">
        <v>220</v>
      </c>
      <c r="F77" s="7"/>
      <c r="G77" s="7" t="s">
        <v>221</v>
      </c>
      <c r="H77" s="7" t="s">
        <v>222</v>
      </c>
      <c r="I77" s="7" t="s">
        <v>223</v>
      </c>
      <c r="J77" s="7" t="s">
        <v>5</v>
      </c>
      <c r="K77" s="7" t="s">
        <v>4</v>
      </c>
    </row>
    <row r="78" spans="2:11" s="1" customFormat="1" ht="42.75" customHeight="1">
      <c r="B78" s="416" t="s">
        <v>224</v>
      </c>
      <c r="C78" s="417"/>
      <c r="D78" s="417"/>
      <c r="E78" s="418"/>
      <c r="F78" s="13"/>
      <c r="G78" s="13"/>
      <c r="H78" s="13"/>
      <c r="I78" s="8"/>
      <c r="J78" s="14"/>
      <c r="K78" s="17"/>
    </row>
    <row r="79" spans="2:11" s="1" customFormat="1" ht="42.75" customHeight="1">
      <c r="B79" s="361" t="s">
        <v>309</v>
      </c>
      <c r="C79" s="362"/>
      <c r="D79" s="363"/>
      <c r="E79" s="7">
        <v>0</v>
      </c>
      <c r="F79" s="13"/>
      <c r="G79" s="8"/>
      <c r="H79" s="8"/>
      <c r="I79" s="24"/>
      <c r="J79" s="33">
        <f>I79*H79*G79*E79</f>
        <v>0</v>
      </c>
      <c r="K79" s="17"/>
    </row>
    <row r="80" spans="2:11" s="1" customFormat="1">
      <c r="B80" s="410" t="s">
        <v>227</v>
      </c>
      <c r="C80" s="411"/>
      <c r="D80" s="412"/>
      <c r="E80" s="5"/>
      <c r="F80" s="13"/>
      <c r="G80" s="13"/>
      <c r="H80" s="13"/>
      <c r="I80" s="24"/>
      <c r="J80" s="33">
        <f>SUM(J79:J79)</f>
        <v>0</v>
      </c>
      <c r="K80" s="8" t="s">
        <v>21</v>
      </c>
    </row>
    <row r="81" spans="1:30" s="1" customFormat="1" ht="21.7" customHeight="1">
      <c r="B81" s="14"/>
      <c r="C81" s="8"/>
      <c r="D81" s="8"/>
      <c r="E81" s="13"/>
      <c r="F81" s="13"/>
      <c r="G81" s="13"/>
      <c r="H81" s="13"/>
      <c r="I81" s="8"/>
      <c r="J81" s="13"/>
      <c r="K81" s="14"/>
    </row>
    <row r="82" spans="1:30" s="1" customFormat="1">
      <c r="B82" s="401" t="s">
        <v>259</v>
      </c>
      <c r="C82" s="402"/>
      <c r="D82" s="403"/>
      <c r="E82" s="82"/>
      <c r="F82" s="82"/>
      <c r="G82" s="13"/>
      <c r="H82" s="13"/>
      <c r="I82" s="8"/>
      <c r="J82" s="13"/>
      <c r="K82" s="14"/>
    </row>
    <row r="83" spans="1:30" s="1" customFormat="1">
      <c r="B83" s="413" t="s">
        <v>225</v>
      </c>
      <c r="C83" s="414"/>
      <c r="D83" s="415"/>
      <c r="E83" s="73"/>
      <c r="F83" s="73"/>
      <c r="G83" s="13"/>
      <c r="H83" s="13"/>
      <c r="I83" s="8"/>
      <c r="J83" s="33">
        <f>J20</f>
        <v>5.25</v>
      </c>
      <c r="K83" s="14"/>
    </row>
    <row r="84" spans="1:30" s="13" customFormat="1">
      <c r="A84" s="143"/>
      <c r="B84" s="413" t="s">
        <v>230</v>
      </c>
      <c r="C84" s="414"/>
      <c r="D84" s="415"/>
      <c r="E84" s="73"/>
      <c r="F84" s="73"/>
      <c r="I84" s="8"/>
      <c r="J84" s="33">
        <f>J83*0.1</f>
        <v>0.52500000000000002</v>
      </c>
      <c r="K84" s="14"/>
      <c r="L84" s="2"/>
      <c r="M84" s="2"/>
      <c r="N84" s="2"/>
      <c r="O84" s="2"/>
      <c r="P84" s="2"/>
      <c r="Q84" s="2"/>
      <c r="R84" s="2"/>
      <c r="S84" s="2"/>
      <c r="T84" s="2"/>
      <c r="U84" s="2"/>
      <c r="V84" s="2"/>
      <c r="W84" s="2"/>
      <c r="X84" s="2"/>
      <c r="Y84" s="2"/>
      <c r="Z84" s="2"/>
      <c r="AA84" s="2"/>
      <c r="AB84" s="2"/>
      <c r="AC84" s="2"/>
      <c r="AD84" s="2"/>
    </row>
    <row r="85" spans="1:30" s="13" customFormat="1">
      <c r="A85" s="2"/>
      <c r="B85" s="410" t="s">
        <v>227</v>
      </c>
      <c r="C85" s="411"/>
      <c r="D85" s="412"/>
      <c r="E85" s="73"/>
      <c r="F85" s="73"/>
      <c r="I85" s="8"/>
      <c r="J85" s="33">
        <f>SUM(J83:J84)</f>
        <v>5.7750000000000004</v>
      </c>
      <c r="K85" s="8" t="s">
        <v>25</v>
      </c>
      <c r="L85" s="2"/>
      <c r="M85" s="2"/>
      <c r="N85" s="2"/>
      <c r="O85" s="2"/>
      <c r="P85" s="2"/>
      <c r="Q85" s="2"/>
      <c r="R85" s="2"/>
      <c r="S85" s="2"/>
      <c r="T85" s="2"/>
      <c r="U85" s="2"/>
      <c r="V85" s="2"/>
      <c r="W85" s="2"/>
      <c r="X85" s="2"/>
      <c r="Y85" s="2"/>
      <c r="Z85" s="2"/>
      <c r="AA85" s="2"/>
      <c r="AB85" s="2"/>
      <c r="AC85" s="2"/>
      <c r="AD85" s="2"/>
    </row>
    <row r="86" spans="1:30">
      <c r="B86" s="410" t="s">
        <v>227</v>
      </c>
      <c r="C86" s="411"/>
      <c r="D86" s="412"/>
      <c r="E86" s="73"/>
      <c r="F86" s="73"/>
      <c r="G86" s="13"/>
      <c r="H86" s="13"/>
      <c r="I86" s="8"/>
      <c r="J86" s="33">
        <f>ROUNDUP(J85,0)</f>
        <v>6</v>
      </c>
      <c r="K86" s="8" t="s">
        <v>25</v>
      </c>
    </row>
  </sheetData>
  <mergeCells count="120">
    <mergeCell ref="E9:K9"/>
    <mergeCell ref="G13:I13"/>
    <mergeCell ref="B24:J24"/>
    <mergeCell ref="C26:E26"/>
    <mergeCell ref="F26:G26"/>
    <mergeCell ref="C27:E27"/>
    <mergeCell ref="F27:G27"/>
    <mergeCell ref="C28:E28"/>
    <mergeCell ref="F28:G28"/>
    <mergeCell ref="E13:E14"/>
    <mergeCell ref="J13:J14"/>
    <mergeCell ref="K13:K14"/>
    <mergeCell ref="F29:G29"/>
    <mergeCell ref="C30:E30"/>
    <mergeCell ref="F30:G30"/>
    <mergeCell ref="C31:E31"/>
    <mergeCell ref="F31:G31"/>
    <mergeCell ref="C32:E32"/>
    <mergeCell ref="F32:G32"/>
    <mergeCell ref="C33:E33"/>
    <mergeCell ref="F33:G33"/>
    <mergeCell ref="F34:G34"/>
    <mergeCell ref="C35:E35"/>
    <mergeCell ref="F35:G35"/>
    <mergeCell ref="C36:E36"/>
    <mergeCell ref="F36:G36"/>
    <mergeCell ref="C37:E37"/>
    <mergeCell ref="F37:G37"/>
    <mergeCell ref="C38:E38"/>
    <mergeCell ref="F38:G38"/>
    <mergeCell ref="F39:G39"/>
    <mergeCell ref="C40:E40"/>
    <mergeCell ref="F40:G40"/>
    <mergeCell ref="C41:E41"/>
    <mergeCell ref="F41:G41"/>
    <mergeCell ref="C42:E42"/>
    <mergeCell ref="F42:G42"/>
    <mergeCell ref="C43:E43"/>
    <mergeCell ref="F43:G43"/>
    <mergeCell ref="F44:G44"/>
    <mergeCell ref="C45:E45"/>
    <mergeCell ref="F45:G45"/>
    <mergeCell ref="C46:E46"/>
    <mergeCell ref="F46:G46"/>
    <mergeCell ref="C47:E47"/>
    <mergeCell ref="F47:G47"/>
    <mergeCell ref="C48:E48"/>
    <mergeCell ref="F48:G48"/>
    <mergeCell ref="F49:G49"/>
    <mergeCell ref="C50:E50"/>
    <mergeCell ref="F50:G50"/>
    <mergeCell ref="C51:E51"/>
    <mergeCell ref="F51:G51"/>
    <mergeCell ref="C52:E52"/>
    <mergeCell ref="F52:G52"/>
    <mergeCell ref="C53:E53"/>
    <mergeCell ref="F53:G53"/>
    <mergeCell ref="F54:G54"/>
    <mergeCell ref="C55:E55"/>
    <mergeCell ref="F55:G55"/>
    <mergeCell ref="C56:E56"/>
    <mergeCell ref="F56:G56"/>
    <mergeCell ref="C57:E57"/>
    <mergeCell ref="F57:G57"/>
    <mergeCell ref="C58:E58"/>
    <mergeCell ref="F58:G58"/>
    <mergeCell ref="F59:G59"/>
    <mergeCell ref="C60:E60"/>
    <mergeCell ref="F60:G60"/>
    <mergeCell ref="C61:E61"/>
    <mergeCell ref="F61:G61"/>
    <mergeCell ref="C62:E62"/>
    <mergeCell ref="F62:G62"/>
    <mergeCell ref="C63:E63"/>
    <mergeCell ref="F63:G63"/>
    <mergeCell ref="F64:G64"/>
    <mergeCell ref="C65:E65"/>
    <mergeCell ref="F65:G65"/>
    <mergeCell ref="C66:E66"/>
    <mergeCell ref="F66:G66"/>
    <mergeCell ref="C67:E67"/>
    <mergeCell ref="F67:G67"/>
    <mergeCell ref="C68:E68"/>
    <mergeCell ref="F68:G68"/>
    <mergeCell ref="F74:G74"/>
    <mergeCell ref="C75:E75"/>
    <mergeCell ref="F75:G75"/>
    <mergeCell ref="C76:E76"/>
    <mergeCell ref="F76:G76"/>
    <mergeCell ref="B77:D77"/>
    <mergeCell ref="B78:E78"/>
    <mergeCell ref="B79:D79"/>
    <mergeCell ref="C69:E69"/>
    <mergeCell ref="F69:G69"/>
    <mergeCell ref="C70:E70"/>
    <mergeCell ref="F70:G70"/>
    <mergeCell ref="C71:E71"/>
    <mergeCell ref="F71:G71"/>
    <mergeCell ref="C72:E72"/>
    <mergeCell ref="F72:G72"/>
    <mergeCell ref="C73:E73"/>
    <mergeCell ref="F73:G73"/>
    <mergeCell ref="B80:D80"/>
    <mergeCell ref="B82:D82"/>
    <mergeCell ref="B83:D83"/>
    <mergeCell ref="B84:D84"/>
    <mergeCell ref="B85:D85"/>
    <mergeCell ref="B86:D86"/>
    <mergeCell ref="B13:B14"/>
    <mergeCell ref="C13:C14"/>
    <mergeCell ref="D13:D14"/>
    <mergeCell ref="C74:E74"/>
    <mergeCell ref="C64:E64"/>
    <mergeCell ref="C59:E59"/>
    <mergeCell ref="C54:E54"/>
    <mergeCell ref="C49:E49"/>
    <mergeCell ref="C44:E44"/>
    <mergeCell ref="C39:E39"/>
    <mergeCell ref="C34:E34"/>
    <mergeCell ref="C29:E29"/>
  </mergeCells>
  <pageMargins left="0.7" right="0.7" top="0.75" bottom="0.75" header="0.3" footer="0.3"/>
  <pageSetup scale="3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B2:K82"/>
  <sheetViews>
    <sheetView view="pageBreakPreview" zoomScale="58" zoomScaleNormal="50"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415</v>
      </c>
    </row>
    <row r="4" spans="2:11" ht="21.05" customHeight="1">
      <c r="B4" s="5" t="s">
        <v>119</v>
      </c>
      <c r="C4" s="7" t="s">
        <v>243</v>
      </c>
    </row>
    <row r="5" spans="2:11" ht="21.05" customHeight="1">
      <c r="B5" s="5" t="s">
        <v>122</v>
      </c>
      <c r="C5" s="7" t="s">
        <v>424</v>
      </c>
    </row>
    <row r="6" spans="2:11" ht="21.05" customHeight="1">
      <c r="B6" s="5" t="s">
        <v>124</v>
      </c>
      <c r="C6" s="7"/>
    </row>
    <row r="7" spans="2:11" ht="21.05" customHeight="1">
      <c r="B7" s="5" t="s">
        <v>125</v>
      </c>
      <c r="C7" s="7">
        <v>3</v>
      </c>
    </row>
    <row r="8" spans="2:11" ht="21.05" customHeight="1">
      <c r="B8" s="5" t="s">
        <v>126</v>
      </c>
      <c r="C8" s="254" t="s">
        <v>752</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41.95" customHeight="1">
      <c r="B15" s="16" t="s">
        <v>252</v>
      </c>
      <c r="C15" s="14" t="s">
        <v>145</v>
      </c>
      <c r="D15" s="20" t="s">
        <v>253</v>
      </c>
      <c r="E15" s="8"/>
      <c r="F15" s="16">
        <v>4</v>
      </c>
      <c r="G15" s="8"/>
      <c r="H15" s="8"/>
      <c r="I15" s="7"/>
      <c r="J15" s="24">
        <v>4</v>
      </c>
      <c r="K15" s="8" t="s">
        <v>148</v>
      </c>
    </row>
    <row r="16" spans="2:11" ht="41.95" customHeight="1">
      <c r="B16" s="16" t="s">
        <v>268</v>
      </c>
      <c r="C16" s="14" t="s">
        <v>145</v>
      </c>
      <c r="D16" s="20" t="s">
        <v>425</v>
      </c>
      <c r="E16" s="8"/>
      <c r="F16" s="16">
        <v>1</v>
      </c>
      <c r="G16" s="8"/>
      <c r="H16" s="8"/>
      <c r="I16" s="7"/>
      <c r="J16" s="24">
        <v>1</v>
      </c>
      <c r="K16" s="8" t="s">
        <v>148</v>
      </c>
    </row>
    <row r="17" spans="2:11">
      <c r="B17" s="14"/>
      <c r="C17" s="7"/>
      <c r="D17" s="7"/>
      <c r="E17" s="6"/>
      <c r="F17" s="6"/>
      <c r="G17" s="15"/>
      <c r="H17" s="13"/>
      <c r="I17" s="12"/>
      <c r="J17" s="21"/>
      <c r="K17" s="14"/>
    </row>
    <row r="18" spans="2:11" ht="22.35" customHeight="1">
      <c r="B18" s="6" t="s">
        <v>167</v>
      </c>
      <c r="C18" s="6"/>
      <c r="D18" s="16"/>
      <c r="E18" s="6"/>
      <c r="F18" s="6"/>
      <c r="G18" s="15"/>
      <c r="H18" s="13"/>
      <c r="I18" s="7"/>
      <c r="J18" s="21"/>
      <c r="K18" s="14"/>
    </row>
    <row r="19" spans="2:11" ht="79.099999999999994" customHeight="1">
      <c r="B19" s="14"/>
      <c r="C19" s="6" t="s">
        <v>293</v>
      </c>
      <c r="D19" s="142"/>
      <c r="E19" s="142"/>
      <c r="F19" s="142"/>
      <c r="G19" s="142"/>
      <c r="H19" s="142"/>
      <c r="I19" s="7" t="s">
        <v>422</v>
      </c>
      <c r="J19" s="21">
        <f>J15</f>
        <v>4</v>
      </c>
      <c r="K19" s="14"/>
    </row>
    <row r="20" spans="2:11" ht="22.35" customHeight="1">
      <c r="B20" s="14"/>
      <c r="C20" s="17" t="s">
        <v>270</v>
      </c>
      <c r="D20" s="142"/>
      <c r="E20" s="142"/>
      <c r="F20" s="142"/>
      <c r="G20" s="142"/>
      <c r="H20" s="142"/>
      <c r="I20" s="7" t="s">
        <v>422</v>
      </c>
      <c r="J20" s="21">
        <v>1</v>
      </c>
      <c r="K20" s="14"/>
    </row>
    <row r="21" spans="2:11" ht="22.35" customHeight="1">
      <c r="B21" s="14"/>
      <c r="C21" s="13"/>
      <c r="D21" s="13"/>
      <c r="E21" s="13"/>
      <c r="F21" s="13"/>
      <c r="G21" s="13"/>
      <c r="H21" s="13"/>
      <c r="I21" s="13"/>
      <c r="J21" s="21"/>
      <c r="K21" s="24"/>
    </row>
    <row r="22" spans="2:11" ht="22.35" customHeight="1">
      <c r="B22" s="16"/>
      <c r="C22" s="13"/>
      <c r="D22" s="13"/>
      <c r="E22" s="13"/>
      <c r="F22" s="13"/>
      <c r="G22" s="13"/>
      <c r="H22" s="13"/>
      <c r="I22" s="13"/>
      <c r="J22" s="21"/>
      <c r="K22" s="24"/>
    </row>
    <row r="23" spans="2:11" ht="22.35" customHeight="1">
      <c r="B23" s="16"/>
      <c r="C23" s="16"/>
      <c r="D23" s="16"/>
      <c r="E23" s="16"/>
      <c r="F23" s="16"/>
      <c r="G23" s="13"/>
      <c r="H23" s="13"/>
      <c r="I23" s="13"/>
      <c r="J23" s="24"/>
      <c r="K23" s="14"/>
    </row>
    <row r="24" spans="2:11" ht="22.35" customHeight="1">
      <c r="B24" s="14"/>
      <c r="C24" s="8"/>
      <c r="D24" s="8"/>
      <c r="E24" s="13"/>
      <c r="F24" s="13"/>
      <c r="G24" s="13"/>
      <c r="H24" s="13"/>
      <c r="I24" s="13"/>
      <c r="J24" s="13"/>
      <c r="K24" s="14"/>
    </row>
    <row r="25" spans="2:11" ht="21.7" customHeight="1">
      <c r="B25" s="324" t="s">
        <v>171</v>
      </c>
      <c r="C25" s="324"/>
      <c r="D25" s="324"/>
      <c r="E25" s="324"/>
      <c r="F25" s="324"/>
      <c r="G25" s="324"/>
      <c r="H25" s="324"/>
      <c r="I25" s="324"/>
      <c r="J25" s="324"/>
      <c r="K25" s="14"/>
    </row>
    <row r="26" spans="2:11" ht="21.7" customHeight="1">
      <c r="B26" s="8"/>
      <c r="C26" s="8"/>
      <c r="D26" s="8"/>
      <c r="E26" s="13"/>
      <c r="F26" s="13"/>
      <c r="G26" s="13"/>
      <c r="H26" s="13"/>
      <c r="I26" s="13"/>
      <c r="J26" s="13"/>
      <c r="K26" s="14"/>
    </row>
    <row r="27" spans="2:11">
      <c r="B27" s="6" t="s">
        <v>1</v>
      </c>
      <c r="C27" s="337" t="s">
        <v>2</v>
      </c>
      <c r="D27" s="337"/>
      <c r="E27" s="337"/>
      <c r="F27" s="337" t="s">
        <v>3</v>
      </c>
      <c r="G27" s="337"/>
      <c r="H27" s="7" t="s">
        <v>4</v>
      </c>
      <c r="I27" s="7" t="s">
        <v>5</v>
      </c>
      <c r="J27" s="7" t="s">
        <v>172</v>
      </c>
      <c r="K27" s="7" t="s">
        <v>173</v>
      </c>
    </row>
    <row r="28" spans="2:11">
      <c r="B28" s="16">
        <v>1</v>
      </c>
      <c r="C28" s="328" t="s">
        <v>174</v>
      </c>
      <c r="D28" s="329"/>
      <c r="E28" s="329"/>
      <c r="F28" s="330" t="s">
        <v>8</v>
      </c>
      <c r="G28" s="330"/>
      <c r="H28" s="8" t="s">
        <v>175</v>
      </c>
      <c r="I28" s="22">
        <v>1</v>
      </c>
      <c r="J28" s="23"/>
      <c r="K28" s="16"/>
    </row>
    <row r="29" spans="2:11">
      <c r="B29" s="16">
        <v>2</v>
      </c>
      <c r="C29" s="328" t="s">
        <v>176</v>
      </c>
      <c r="D29" s="329"/>
      <c r="E29" s="329"/>
      <c r="F29" s="330" t="s">
        <v>11</v>
      </c>
      <c r="G29" s="330"/>
      <c r="H29" s="16" t="s">
        <v>12</v>
      </c>
      <c r="I29" s="16"/>
      <c r="J29" s="23"/>
      <c r="K29" s="16"/>
    </row>
    <row r="30" spans="2:11" ht="234.8" customHeight="1">
      <c r="B30" s="16">
        <v>3</v>
      </c>
      <c r="C30" s="328" t="s">
        <v>177</v>
      </c>
      <c r="D30" s="329"/>
      <c r="E30" s="329"/>
      <c r="F30" s="330" t="s">
        <v>14</v>
      </c>
      <c r="G30" s="330"/>
      <c r="H30" s="16" t="s">
        <v>15</v>
      </c>
      <c r="I30" s="16"/>
      <c r="J30" s="23"/>
      <c r="K30" s="16"/>
    </row>
    <row r="31" spans="2:11" s="1" customFormat="1" ht="83.25" customHeight="1">
      <c r="B31" s="16">
        <v>4</v>
      </c>
      <c r="C31" s="328" t="s">
        <v>178</v>
      </c>
      <c r="D31" s="329"/>
      <c r="E31" s="329"/>
      <c r="F31" s="330" t="s">
        <v>16</v>
      </c>
      <c r="G31" s="330"/>
      <c r="H31" s="16" t="s">
        <v>17</v>
      </c>
      <c r="I31" s="16"/>
      <c r="J31" s="23"/>
      <c r="K31" s="16"/>
    </row>
    <row r="32" spans="2:11" s="1" customFormat="1" ht="162" customHeight="1">
      <c r="B32" s="16">
        <v>5</v>
      </c>
      <c r="C32" s="328" t="s">
        <v>179</v>
      </c>
      <c r="D32" s="329"/>
      <c r="E32" s="329"/>
      <c r="F32" s="330" t="s">
        <v>112</v>
      </c>
      <c r="G32" s="330"/>
      <c r="H32" s="16" t="s">
        <v>12</v>
      </c>
      <c r="I32" s="22"/>
      <c r="J32" s="23"/>
      <c r="K32" s="16"/>
    </row>
    <row r="33" spans="2:11" s="1" customFormat="1" ht="209.6" customHeight="1">
      <c r="B33" s="16">
        <v>6</v>
      </c>
      <c r="C33" s="328" t="s">
        <v>180</v>
      </c>
      <c r="D33" s="329"/>
      <c r="E33" s="329"/>
      <c r="F33" s="330" t="s">
        <v>20</v>
      </c>
      <c r="G33" s="330"/>
      <c r="H33" s="8" t="s">
        <v>21</v>
      </c>
      <c r="I33" s="22"/>
      <c r="J33" s="23"/>
      <c r="K33" s="16"/>
    </row>
    <row r="34" spans="2:11" s="1" customFormat="1" ht="236.6" customHeight="1">
      <c r="B34" s="16">
        <v>7</v>
      </c>
      <c r="C34" s="328" t="s">
        <v>181</v>
      </c>
      <c r="D34" s="329"/>
      <c r="E34" s="329"/>
      <c r="F34" s="330" t="s">
        <v>22</v>
      </c>
      <c r="G34" s="330"/>
      <c r="H34" s="8" t="s">
        <v>23</v>
      </c>
      <c r="I34" s="16"/>
      <c r="J34" s="23"/>
      <c r="K34" s="16"/>
    </row>
    <row r="35" spans="2:11" s="1" customFormat="1" ht="194.95" customHeight="1">
      <c r="B35" s="16">
        <v>8</v>
      </c>
      <c r="C35" s="328" t="s">
        <v>182</v>
      </c>
      <c r="D35" s="329"/>
      <c r="E35" s="329"/>
      <c r="F35" s="330" t="s">
        <v>183</v>
      </c>
      <c r="G35" s="330"/>
      <c r="H35" s="8" t="s">
        <v>25</v>
      </c>
      <c r="I35" s="16"/>
      <c r="J35" s="23"/>
      <c r="K35" s="16"/>
    </row>
    <row r="36" spans="2:11" s="1" customFormat="1" ht="88.4" customHeight="1">
      <c r="B36" s="16">
        <v>9</v>
      </c>
      <c r="C36" s="328" t="s">
        <v>184</v>
      </c>
      <c r="D36" s="329"/>
      <c r="E36" s="329"/>
      <c r="F36" s="330" t="s">
        <v>26</v>
      </c>
      <c r="G36" s="330"/>
      <c r="H36" s="8" t="s">
        <v>27</v>
      </c>
      <c r="I36" s="16"/>
      <c r="J36" s="23"/>
      <c r="K36" s="16"/>
    </row>
    <row r="37" spans="2:11" s="1" customFormat="1" ht="272.60000000000002" customHeight="1">
      <c r="B37" s="16">
        <v>10</v>
      </c>
      <c r="C37" s="328" t="s">
        <v>185</v>
      </c>
      <c r="D37" s="329"/>
      <c r="E37" s="329"/>
      <c r="F37" s="330" t="s">
        <v>29</v>
      </c>
      <c r="G37" s="330"/>
      <c r="H37" s="8" t="s">
        <v>27</v>
      </c>
      <c r="I37" s="16"/>
      <c r="J37" s="23"/>
      <c r="K37" s="16"/>
    </row>
    <row r="38" spans="2:11" s="1" customFormat="1" ht="192.05" customHeight="1">
      <c r="B38" s="16">
        <v>11</v>
      </c>
      <c r="C38" s="328" t="s">
        <v>186</v>
      </c>
      <c r="D38" s="329"/>
      <c r="E38" s="329"/>
      <c r="F38" s="330" t="s">
        <v>31</v>
      </c>
      <c r="G38" s="330"/>
      <c r="H38" s="8" t="s">
        <v>27</v>
      </c>
      <c r="I38" s="16"/>
      <c r="J38" s="23"/>
      <c r="K38" s="16"/>
    </row>
    <row r="39" spans="2:11" s="1" customFormat="1" ht="233.2" customHeight="1">
      <c r="B39" s="16">
        <v>12</v>
      </c>
      <c r="C39" s="328" t="s">
        <v>187</v>
      </c>
      <c r="D39" s="329"/>
      <c r="E39" s="329"/>
      <c r="F39" s="330" t="s">
        <v>33</v>
      </c>
      <c r="G39" s="330"/>
      <c r="H39" s="8" t="s">
        <v>27</v>
      </c>
      <c r="I39" s="16"/>
      <c r="J39" s="23"/>
      <c r="K39" s="16"/>
    </row>
    <row r="40" spans="2:11" s="1" customFormat="1" ht="292.35000000000002" customHeight="1">
      <c r="B40" s="16">
        <v>13</v>
      </c>
      <c r="C40" s="328" t="s">
        <v>188</v>
      </c>
      <c r="D40" s="329"/>
      <c r="E40" s="329"/>
      <c r="F40" s="330" t="s">
        <v>35</v>
      </c>
      <c r="G40" s="330"/>
      <c r="H40" s="8" t="s">
        <v>27</v>
      </c>
      <c r="I40" s="16"/>
      <c r="J40" s="23"/>
      <c r="K40" s="16"/>
    </row>
    <row r="41" spans="2:11" s="1" customFormat="1" ht="263.10000000000002" customHeight="1">
      <c r="B41" s="16">
        <v>14</v>
      </c>
      <c r="C41" s="328" t="s">
        <v>189</v>
      </c>
      <c r="D41" s="329"/>
      <c r="E41" s="329"/>
      <c r="F41" s="330" t="s">
        <v>37</v>
      </c>
      <c r="G41" s="330"/>
      <c r="H41" s="8" t="s">
        <v>27</v>
      </c>
      <c r="I41" s="16"/>
      <c r="J41" s="23"/>
      <c r="K41" s="16"/>
    </row>
    <row r="42" spans="2:11" s="1" customFormat="1" ht="248.95" customHeight="1">
      <c r="B42" s="16">
        <v>15</v>
      </c>
      <c r="C42" s="328" t="s">
        <v>190</v>
      </c>
      <c r="D42" s="329"/>
      <c r="E42" s="329"/>
      <c r="F42" s="330" t="s">
        <v>39</v>
      </c>
      <c r="G42" s="330"/>
      <c r="H42" s="16" t="s">
        <v>12</v>
      </c>
      <c r="I42" s="16"/>
      <c r="J42" s="23"/>
      <c r="K42" s="16"/>
    </row>
    <row r="43" spans="2:11" s="1" customFormat="1" ht="146.1" customHeight="1">
      <c r="B43" s="16">
        <v>16</v>
      </c>
      <c r="C43" s="328" t="s">
        <v>191</v>
      </c>
      <c r="D43" s="329"/>
      <c r="E43" s="329"/>
      <c r="F43" s="330" t="s">
        <v>40</v>
      </c>
      <c r="G43" s="330"/>
      <c r="H43" s="16"/>
      <c r="I43" s="16"/>
      <c r="J43" s="23"/>
      <c r="K43" s="16"/>
    </row>
    <row r="44" spans="2:11" s="1" customFormat="1" ht="115.1" customHeight="1">
      <c r="B44" s="16">
        <v>17</v>
      </c>
      <c r="C44" s="322" t="s">
        <v>41</v>
      </c>
      <c r="D44" s="322"/>
      <c r="E44" s="322"/>
      <c r="F44" s="330" t="s">
        <v>192</v>
      </c>
      <c r="G44" s="330"/>
      <c r="H44" s="7"/>
      <c r="I44" s="16"/>
      <c r="J44" s="23"/>
      <c r="K44" s="16"/>
    </row>
    <row r="45" spans="2:11" s="1" customFormat="1" ht="155.1" customHeight="1">
      <c r="B45" s="16">
        <v>18</v>
      </c>
      <c r="C45" s="328" t="s">
        <v>193</v>
      </c>
      <c r="D45" s="329"/>
      <c r="E45" s="329"/>
      <c r="F45" s="330" t="s">
        <v>43</v>
      </c>
      <c r="G45" s="330"/>
      <c r="H45" s="16" t="s">
        <v>12</v>
      </c>
      <c r="I45" s="16"/>
      <c r="J45" s="23"/>
      <c r="K45" s="16"/>
    </row>
    <row r="46" spans="2:11" s="1" customFormat="1" ht="270.64999999999998" customHeight="1">
      <c r="B46" s="16">
        <v>19</v>
      </c>
      <c r="C46" s="328" t="s">
        <v>194</v>
      </c>
      <c r="D46" s="329"/>
      <c r="E46" s="329"/>
      <c r="F46" s="330" t="s">
        <v>45</v>
      </c>
      <c r="G46" s="330"/>
      <c r="H46" s="16" t="s">
        <v>12</v>
      </c>
      <c r="I46" s="22"/>
      <c r="J46" s="23"/>
      <c r="K46" s="8"/>
    </row>
    <row r="47" spans="2:11" s="1" customFormat="1" ht="200.6" customHeight="1">
      <c r="B47" s="16">
        <v>20</v>
      </c>
      <c r="C47" s="328" t="s">
        <v>195</v>
      </c>
      <c r="D47" s="329"/>
      <c r="E47" s="329"/>
      <c r="F47" s="330" t="s">
        <v>47</v>
      </c>
      <c r="G47" s="330"/>
      <c r="H47" s="16" t="s">
        <v>12</v>
      </c>
      <c r="I47" s="22">
        <v>0</v>
      </c>
      <c r="J47" s="23"/>
      <c r="K47" s="16"/>
    </row>
    <row r="48" spans="2:11" s="1" customFormat="1" ht="120.05" customHeight="1">
      <c r="B48" s="16">
        <v>21</v>
      </c>
      <c r="C48" s="328" t="s">
        <v>196</v>
      </c>
      <c r="D48" s="329"/>
      <c r="E48" s="329"/>
      <c r="F48" s="330" t="s">
        <v>48</v>
      </c>
      <c r="G48" s="330"/>
      <c r="H48" s="16" t="s">
        <v>12</v>
      </c>
      <c r="I48" s="22">
        <v>0</v>
      </c>
      <c r="J48" s="23"/>
      <c r="K48" s="16"/>
    </row>
    <row r="49" spans="2:11" s="1" customFormat="1" ht="86.95" customHeight="1">
      <c r="B49" s="16">
        <v>22</v>
      </c>
      <c r="C49" s="328" t="s">
        <v>197</v>
      </c>
      <c r="D49" s="329"/>
      <c r="E49" s="329"/>
      <c r="F49" s="330" t="s">
        <v>50</v>
      </c>
      <c r="G49" s="330"/>
      <c r="H49" s="16" t="s">
        <v>12</v>
      </c>
      <c r="I49" s="16"/>
      <c r="J49" s="23"/>
      <c r="K49" s="16"/>
    </row>
    <row r="50" spans="2:11" s="1" customFormat="1" ht="104.15" customHeight="1">
      <c r="B50" s="16">
        <v>23</v>
      </c>
      <c r="C50" s="328" t="s">
        <v>51</v>
      </c>
      <c r="D50" s="328"/>
      <c r="E50" s="328"/>
      <c r="F50" s="330"/>
      <c r="G50" s="330"/>
      <c r="H50" s="6"/>
      <c r="I50" s="16"/>
      <c r="J50" s="23"/>
      <c r="K50" s="16"/>
    </row>
    <row r="51" spans="2:11" s="1" customFormat="1" ht="122.5" customHeight="1">
      <c r="B51" s="16">
        <v>24</v>
      </c>
      <c r="C51" s="328" t="s">
        <v>198</v>
      </c>
      <c r="D51" s="329"/>
      <c r="E51" s="329"/>
      <c r="F51" s="330" t="s">
        <v>54</v>
      </c>
      <c r="G51" s="330"/>
      <c r="H51" s="16"/>
      <c r="I51" s="16"/>
      <c r="J51" s="23"/>
      <c r="K51" s="14"/>
    </row>
    <row r="52" spans="2:11" s="1" customFormat="1" ht="104.15" customHeight="1">
      <c r="B52" s="16">
        <v>25</v>
      </c>
      <c r="C52" s="328" t="s">
        <v>199</v>
      </c>
      <c r="D52" s="329"/>
      <c r="E52" s="329"/>
      <c r="F52" s="330" t="s">
        <v>55</v>
      </c>
      <c r="G52" s="330"/>
      <c r="H52" s="8" t="s">
        <v>27</v>
      </c>
      <c r="I52" s="22"/>
      <c r="J52" s="23"/>
      <c r="K52" s="8"/>
    </row>
    <row r="53" spans="2:11" s="1" customFormat="1" ht="215.2" customHeight="1">
      <c r="B53" s="16">
        <v>26</v>
      </c>
      <c r="C53" s="328" t="s">
        <v>200</v>
      </c>
      <c r="D53" s="329"/>
      <c r="E53" s="329"/>
      <c r="F53" s="330" t="s">
        <v>56</v>
      </c>
      <c r="G53" s="330"/>
      <c r="H53" s="8" t="s">
        <v>27</v>
      </c>
      <c r="I53" s="22">
        <f>J20</f>
        <v>1</v>
      </c>
      <c r="J53" s="23"/>
      <c r="K53" s="16"/>
    </row>
    <row r="54" spans="2:11" s="1" customFormat="1" ht="106.1" customHeight="1">
      <c r="B54" s="16">
        <v>27</v>
      </c>
      <c r="C54" s="328" t="s">
        <v>201</v>
      </c>
      <c r="D54" s="329"/>
      <c r="E54" s="329"/>
      <c r="F54" s="330" t="s">
        <v>57</v>
      </c>
      <c r="G54" s="330"/>
      <c r="H54" s="8" t="s">
        <v>27</v>
      </c>
      <c r="I54" s="22">
        <f>J19</f>
        <v>4</v>
      </c>
      <c r="J54" s="23"/>
      <c r="K54" s="16"/>
    </row>
    <row r="55" spans="2:11" s="1" customFormat="1" ht="64.45" customHeight="1">
      <c r="B55" s="16">
        <v>28</v>
      </c>
      <c r="C55" s="329" t="s">
        <v>202</v>
      </c>
      <c r="D55" s="329"/>
      <c r="E55" s="329"/>
      <c r="F55" s="330" t="s">
        <v>203</v>
      </c>
      <c r="G55" s="330"/>
      <c r="H55" s="8" t="s">
        <v>12</v>
      </c>
      <c r="I55" s="16"/>
      <c r="J55" s="23"/>
      <c r="K55" s="16"/>
    </row>
    <row r="56" spans="2:11" s="1" customFormat="1" ht="102.7" customHeight="1">
      <c r="B56" s="16">
        <v>29</v>
      </c>
      <c r="C56" s="328" t="s">
        <v>204</v>
      </c>
      <c r="D56" s="329"/>
      <c r="E56" s="329"/>
      <c r="F56" s="330" t="s">
        <v>60</v>
      </c>
      <c r="G56" s="330"/>
      <c r="H56" s="8" t="s">
        <v>12</v>
      </c>
      <c r="I56" s="22"/>
      <c r="J56" s="23"/>
      <c r="K56" s="16"/>
    </row>
    <row r="57" spans="2:11" s="1" customFormat="1" ht="216.65" customHeight="1">
      <c r="B57" s="16">
        <v>30</v>
      </c>
      <c r="C57" s="328" t="s">
        <v>205</v>
      </c>
      <c r="D57" s="329"/>
      <c r="E57" s="329"/>
      <c r="F57" s="330" t="s">
        <v>62</v>
      </c>
      <c r="G57" s="330"/>
      <c r="H57" s="8" t="s">
        <v>27</v>
      </c>
      <c r="I57" s="22"/>
      <c r="J57" s="23"/>
      <c r="K57" s="16"/>
    </row>
    <row r="58" spans="2:11" s="1" customFormat="1" ht="180.65" customHeight="1">
      <c r="B58" s="16">
        <v>31</v>
      </c>
      <c r="C58" s="329" t="s">
        <v>206</v>
      </c>
      <c r="D58" s="329"/>
      <c r="E58" s="329"/>
      <c r="F58" s="330" t="s">
        <v>64</v>
      </c>
      <c r="G58" s="330"/>
      <c r="H58" s="8" t="s">
        <v>65</v>
      </c>
      <c r="I58" s="22"/>
      <c r="J58" s="23"/>
      <c r="K58" s="16"/>
    </row>
    <row r="59" spans="2:11" s="1" customFormat="1" ht="153" customHeight="1">
      <c r="B59" s="16">
        <v>32</v>
      </c>
      <c r="C59" s="328" t="s">
        <v>207</v>
      </c>
      <c r="D59" s="329"/>
      <c r="E59" s="329"/>
      <c r="F59" s="330" t="s">
        <v>67</v>
      </c>
      <c r="G59" s="330"/>
      <c r="H59" s="8" t="s">
        <v>208</v>
      </c>
      <c r="I59" s="22"/>
      <c r="J59" s="23"/>
      <c r="K59" s="16"/>
    </row>
    <row r="60" spans="2:11" s="1" customFormat="1" ht="111.7" customHeight="1">
      <c r="B60" s="16">
        <v>33</v>
      </c>
      <c r="C60" s="328" t="s">
        <v>209</v>
      </c>
      <c r="D60" s="329"/>
      <c r="E60" s="329"/>
      <c r="F60" s="330" t="s">
        <v>69</v>
      </c>
      <c r="G60" s="330"/>
      <c r="H60" s="8" t="s">
        <v>65</v>
      </c>
      <c r="I60" s="22"/>
      <c r="J60" s="23"/>
      <c r="K60" s="16"/>
    </row>
    <row r="61" spans="2:11" s="1" customFormat="1" ht="242.2" customHeight="1">
      <c r="B61" s="16">
        <v>34</v>
      </c>
      <c r="C61" s="328" t="s">
        <v>210</v>
      </c>
      <c r="D61" s="329"/>
      <c r="E61" s="329"/>
      <c r="F61" s="330" t="s">
        <v>71</v>
      </c>
      <c r="G61" s="330"/>
      <c r="H61" s="8" t="s">
        <v>25</v>
      </c>
      <c r="I61" s="16"/>
      <c r="J61" s="23"/>
      <c r="K61" s="16"/>
    </row>
    <row r="62" spans="2:11" s="1" customFormat="1" ht="248.95" customHeight="1">
      <c r="B62" s="16">
        <v>35</v>
      </c>
      <c r="C62" s="328" t="s">
        <v>211</v>
      </c>
      <c r="D62" s="329"/>
      <c r="E62" s="329"/>
      <c r="F62" s="330" t="s">
        <v>72</v>
      </c>
      <c r="G62" s="330"/>
      <c r="H62" s="8" t="s">
        <v>21</v>
      </c>
      <c r="I62" s="16"/>
      <c r="J62" s="23"/>
      <c r="K62" s="16"/>
    </row>
    <row r="63" spans="2:11" s="1" customFormat="1" ht="138.05000000000001" customHeight="1">
      <c r="B63" s="16">
        <v>36</v>
      </c>
      <c r="C63" s="328" t="s">
        <v>212</v>
      </c>
      <c r="D63" s="329"/>
      <c r="E63" s="329"/>
      <c r="F63" s="330" t="s">
        <v>115</v>
      </c>
      <c r="G63" s="330"/>
      <c r="H63" s="16" t="s">
        <v>17</v>
      </c>
      <c r="I63" s="16"/>
      <c r="J63" s="23"/>
      <c r="K63" s="16"/>
    </row>
    <row r="64" spans="2:11" s="1" customFormat="1" ht="167.15" customHeight="1">
      <c r="B64" s="16">
        <v>37</v>
      </c>
      <c r="C64" s="328" t="s">
        <v>213</v>
      </c>
      <c r="D64" s="329"/>
      <c r="E64" s="329"/>
      <c r="F64" s="330" t="s">
        <v>75</v>
      </c>
      <c r="G64" s="330"/>
      <c r="H64" s="16" t="s">
        <v>17</v>
      </c>
      <c r="I64" s="16"/>
      <c r="J64" s="23"/>
      <c r="K64" s="16"/>
    </row>
    <row r="65" spans="2:11" s="1" customFormat="1" ht="165.05" customHeight="1">
      <c r="B65" s="16">
        <v>38</v>
      </c>
      <c r="C65" s="329" t="s">
        <v>76</v>
      </c>
      <c r="D65" s="329"/>
      <c r="E65" s="329"/>
      <c r="F65" s="334" t="s">
        <v>77</v>
      </c>
      <c r="G65" s="334"/>
      <c r="H65" s="16" t="s">
        <v>17</v>
      </c>
      <c r="I65" s="24"/>
      <c r="J65" s="23"/>
      <c r="K65" s="16"/>
    </row>
    <row r="66" spans="2:11" s="1" customFormat="1" ht="409.35" customHeight="1">
      <c r="B66" s="16">
        <v>39</v>
      </c>
      <c r="C66" s="329" t="s">
        <v>79</v>
      </c>
      <c r="D66" s="329"/>
      <c r="E66" s="329"/>
      <c r="F66" s="334" t="s">
        <v>80</v>
      </c>
      <c r="G66" s="334"/>
      <c r="H66" s="16" t="s">
        <v>17</v>
      </c>
      <c r="I66" s="24"/>
      <c r="J66" s="23"/>
      <c r="K66" s="16"/>
    </row>
    <row r="67" spans="2:11" s="1" customFormat="1" ht="201.05" customHeight="1">
      <c r="B67" s="16">
        <v>40</v>
      </c>
      <c r="C67" s="333" t="s">
        <v>82</v>
      </c>
      <c r="D67" s="333"/>
      <c r="E67" s="333"/>
      <c r="F67" s="334" t="s">
        <v>83</v>
      </c>
      <c r="G67" s="334"/>
      <c r="H67" s="16" t="s">
        <v>78</v>
      </c>
      <c r="I67" s="24"/>
      <c r="J67" s="23"/>
      <c r="K67" s="16"/>
    </row>
    <row r="68" spans="2:11" s="1" customFormat="1" ht="201.05" customHeight="1">
      <c r="B68" s="16">
        <v>41</v>
      </c>
      <c r="C68" s="329" t="s">
        <v>84</v>
      </c>
      <c r="D68" s="329"/>
      <c r="E68" s="329"/>
      <c r="F68" s="330" t="s">
        <v>85</v>
      </c>
      <c r="G68" s="330"/>
      <c r="H68" s="8" t="s">
        <v>81</v>
      </c>
      <c r="I68" s="16"/>
      <c r="J68" s="23"/>
      <c r="K68" s="16"/>
    </row>
    <row r="69" spans="2:11" s="1" customFormat="1" ht="140.94999999999999" customHeight="1">
      <c r="B69" s="16">
        <v>42</v>
      </c>
      <c r="C69" s="333" t="s">
        <v>86</v>
      </c>
      <c r="D69" s="333"/>
      <c r="E69" s="333"/>
      <c r="F69" s="330" t="s">
        <v>87</v>
      </c>
      <c r="G69" s="330"/>
      <c r="H69" s="8" t="s">
        <v>81</v>
      </c>
      <c r="I69" s="16"/>
      <c r="J69" s="23"/>
      <c r="K69" s="16"/>
    </row>
    <row r="70" spans="2:11" s="1" customFormat="1" ht="228.7" customHeight="1">
      <c r="B70" s="16">
        <v>43</v>
      </c>
      <c r="C70" s="329" t="s">
        <v>89</v>
      </c>
      <c r="D70" s="329"/>
      <c r="E70" s="329"/>
      <c r="F70" s="330" t="s">
        <v>87</v>
      </c>
      <c r="G70" s="330"/>
      <c r="H70" s="8" t="s">
        <v>27</v>
      </c>
      <c r="I70" s="16"/>
      <c r="J70" s="23"/>
      <c r="K70" s="16"/>
    </row>
    <row r="71" spans="2:11" s="1" customFormat="1" ht="228.7" customHeight="1">
      <c r="B71" s="16">
        <v>44</v>
      </c>
      <c r="C71" s="329" t="s">
        <v>91</v>
      </c>
      <c r="D71" s="329"/>
      <c r="E71" s="329"/>
      <c r="F71" s="330" t="s">
        <v>92</v>
      </c>
      <c r="G71" s="330"/>
      <c r="H71" s="8" t="s">
        <v>17</v>
      </c>
      <c r="I71" s="16"/>
      <c r="J71" s="23"/>
      <c r="K71" s="16"/>
    </row>
    <row r="72" spans="2:11" s="1" customFormat="1" ht="228.7" customHeight="1">
      <c r="B72" s="16">
        <v>45</v>
      </c>
      <c r="C72" s="329" t="s">
        <v>214</v>
      </c>
      <c r="D72" s="329"/>
      <c r="E72" s="329"/>
      <c r="F72" s="330" t="s">
        <v>94</v>
      </c>
      <c r="G72" s="330"/>
      <c r="H72" s="8" t="s">
        <v>215</v>
      </c>
      <c r="I72" s="22">
        <v>0</v>
      </c>
      <c r="J72" s="23"/>
      <c r="K72" s="16"/>
    </row>
    <row r="73" spans="2:11" s="1" customFormat="1" ht="201.05" customHeight="1">
      <c r="B73" s="16">
        <v>46</v>
      </c>
      <c r="C73" s="329" t="s">
        <v>216</v>
      </c>
      <c r="D73" s="329"/>
      <c r="E73" s="329"/>
      <c r="F73" s="330" t="s">
        <v>96</v>
      </c>
      <c r="G73" s="330"/>
      <c r="H73" s="8" t="s">
        <v>17</v>
      </c>
      <c r="I73" s="22">
        <v>0</v>
      </c>
      <c r="J73" s="23"/>
      <c r="K73" s="16"/>
    </row>
    <row r="74" spans="2:11" s="1" customFormat="1" ht="146.1" customHeight="1">
      <c r="B74" s="16">
        <v>47</v>
      </c>
      <c r="C74" s="329" t="s">
        <v>97</v>
      </c>
      <c r="D74" s="329"/>
      <c r="E74" s="329"/>
      <c r="F74" s="330" t="s">
        <v>98</v>
      </c>
      <c r="G74" s="330"/>
      <c r="H74" s="8" t="s">
        <v>78</v>
      </c>
      <c r="I74" s="22"/>
      <c r="J74" s="23"/>
      <c r="K74" s="16">
        <v>0</v>
      </c>
    </row>
    <row r="75" spans="2:11" s="1" customFormat="1" ht="161.55000000000001" customHeight="1">
      <c r="B75" s="16">
        <v>48</v>
      </c>
      <c r="C75" s="329" t="s">
        <v>99</v>
      </c>
      <c r="D75" s="329"/>
      <c r="E75" s="329"/>
      <c r="F75" s="331" t="s">
        <v>100</v>
      </c>
      <c r="G75" s="332"/>
      <c r="H75" s="16" t="s">
        <v>217</v>
      </c>
      <c r="I75" s="20"/>
      <c r="J75" s="20"/>
      <c r="K75" s="20"/>
    </row>
    <row r="76" spans="2:11" s="1" customFormat="1" ht="161.55000000000001" customHeight="1">
      <c r="B76" s="16">
        <v>49</v>
      </c>
      <c r="C76" s="333" t="s">
        <v>102</v>
      </c>
      <c r="D76" s="333"/>
      <c r="E76" s="333"/>
      <c r="F76" s="331" t="s">
        <v>258</v>
      </c>
      <c r="G76" s="332"/>
      <c r="H76" s="16" t="s">
        <v>15</v>
      </c>
      <c r="I76" s="16"/>
      <c r="J76" s="16"/>
      <c r="K76" s="16"/>
    </row>
    <row r="77" spans="2:11" s="1" customFormat="1" ht="136.44999999999999" customHeight="1">
      <c r="B77" s="16">
        <v>50</v>
      </c>
      <c r="C77" s="333" t="s">
        <v>104</v>
      </c>
      <c r="D77" s="333"/>
      <c r="E77" s="333"/>
      <c r="F77" s="331" t="s">
        <v>105</v>
      </c>
      <c r="G77" s="332"/>
      <c r="H77" s="16" t="s">
        <v>217</v>
      </c>
      <c r="I77" s="16"/>
      <c r="J77" s="16"/>
      <c r="K77" s="16"/>
    </row>
    <row r="78" spans="2:11" s="35" customFormat="1" ht="27" customHeight="1">
      <c r="B78" s="325" t="s">
        <v>219</v>
      </c>
      <c r="C78" s="326"/>
      <c r="D78" s="327"/>
      <c r="E78" s="7" t="s">
        <v>220</v>
      </c>
      <c r="F78" s="7"/>
      <c r="G78" s="7" t="s">
        <v>221</v>
      </c>
      <c r="H78" s="7" t="s">
        <v>222</v>
      </c>
      <c r="I78" s="7" t="s">
        <v>223</v>
      </c>
      <c r="J78" s="7" t="s">
        <v>5</v>
      </c>
      <c r="K78" s="7" t="s">
        <v>4</v>
      </c>
    </row>
    <row r="79" spans="2:11" s="1" customFormat="1" ht="42.75" customHeight="1">
      <c r="B79" s="328" t="s">
        <v>224</v>
      </c>
      <c r="C79" s="328"/>
      <c r="D79" s="328"/>
      <c r="E79" s="328"/>
      <c r="F79" s="13"/>
      <c r="G79" s="13"/>
      <c r="H79" s="13"/>
      <c r="I79" s="8"/>
      <c r="J79" s="14"/>
      <c r="K79" s="17"/>
    </row>
    <row r="80" spans="2:11" s="1" customFormat="1" ht="42.75" customHeight="1">
      <c r="B80" s="334"/>
      <c r="C80" s="334"/>
      <c r="D80" s="334"/>
      <c r="E80" s="7">
        <v>0</v>
      </c>
      <c r="F80" s="13"/>
      <c r="G80" s="8"/>
      <c r="H80" s="8"/>
      <c r="I80" s="24"/>
      <c r="J80" s="33">
        <f>I80*H80*G80*E80</f>
        <v>0</v>
      </c>
      <c r="K80" s="17"/>
    </row>
    <row r="81" spans="2:11" s="1" customFormat="1">
      <c r="B81" s="318" t="s">
        <v>227</v>
      </c>
      <c r="C81" s="318"/>
      <c r="D81" s="318"/>
      <c r="E81" s="5"/>
      <c r="F81" s="13"/>
      <c r="G81" s="13"/>
      <c r="H81" s="13"/>
      <c r="I81" s="24"/>
      <c r="J81" s="33">
        <f>SUM(J80:J80)</f>
        <v>0</v>
      </c>
      <c r="K81" s="8" t="s">
        <v>21</v>
      </c>
    </row>
    <row r="82" spans="2:11" s="1" customFormat="1">
      <c r="B82" s="14"/>
      <c r="C82" s="8"/>
      <c r="D82" s="8"/>
      <c r="E82" s="13"/>
      <c r="F82" s="13"/>
      <c r="G82" s="13"/>
      <c r="H82" s="13"/>
      <c r="I82" s="8"/>
      <c r="J82" s="13"/>
      <c r="K82" s="14"/>
    </row>
  </sheetData>
  <mergeCells count="115">
    <mergeCell ref="E9:K9"/>
    <mergeCell ref="G13:I13"/>
    <mergeCell ref="B25:J25"/>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74:E74"/>
    <mergeCell ref="F74:G74"/>
    <mergeCell ref="C65:E65"/>
    <mergeCell ref="F65:G65"/>
    <mergeCell ref="C66:E66"/>
    <mergeCell ref="F66:G66"/>
    <mergeCell ref="C67:E67"/>
    <mergeCell ref="F67:G67"/>
    <mergeCell ref="C68:E68"/>
    <mergeCell ref="F68:G68"/>
    <mergeCell ref="C69:E69"/>
    <mergeCell ref="F69:G69"/>
    <mergeCell ref="B81:D81"/>
    <mergeCell ref="B13:B14"/>
    <mergeCell ref="C13:C14"/>
    <mergeCell ref="D13:D14"/>
    <mergeCell ref="E13:E14"/>
    <mergeCell ref="J13:J14"/>
    <mergeCell ref="K13:K14"/>
    <mergeCell ref="C75:E75"/>
    <mergeCell ref="F75:G75"/>
    <mergeCell ref="C76:E76"/>
    <mergeCell ref="F76:G76"/>
    <mergeCell ref="C77:E77"/>
    <mergeCell ref="F77:G77"/>
    <mergeCell ref="B78:D78"/>
    <mergeCell ref="B79:E79"/>
    <mergeCell ref="B80:D80"/>
    <mergeCell ref="C70:E70"/>
    <mergeCell ref="F70:G70"/>
    <mergeCell ref="C71:E71"/>
    <mergeCell ref="F71:G71"/>
    <mergeCell ref="C72:E72"/>
    <mergeCell ref="F72:G72"/>
    <mergeCell ref="C73:E73"/>
    <mergeCell ref="F73:G73"/>
  </mergeCells>
  <pageMargins left="0.7" right="0.7" top="0.75" bottom="0.75" header="0.3" footer="0.3"/>
  <pageSetup scale="3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B2:K80"/>
  <sheetViews>
    <sheetView view="pageBreakPreview" zoomScale="52" zoomScaleNormal="74"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415</v>
      </c>
    </row>
    <row r="4" spans="2:11" ht="21.05" customHeight="1">
      <c r="B4" s="5" t="s">
        <v>119</v>
      </c>
      <c r="C4" s="7" t="s">
        <v>243</v>
      </c>
    </row>
    <row r="5" spans="2:11" ht="21.05" customHeight="1">
      <c r="B5" s="5" t="s">
        <v>122</v>
      </c>
      <c r="C5" s="7" t="s">
        <v>426</v>
      </c>
    </row>
    <row r="6" spans="2:11" ht="21.05" customHeight="1">
      <c r="B6" s="5" t="s">
        <v>124</v>
      </c>
      <c r="C6" s="7"/>
    </row>
    <row r="7" spans="2:11" ht="21.05" customHeight="1">
      <c r="B7" s="5" t="s">
        <v>125</v>
      </c>
      <c r="C7" s="7">
        <v>3</v>
      </c>
    </row>
    <row r="8" spans="2:11" ht="21.05" customHeight="1">
      <c r="B8" s="5" t="s">
        <v>126</v>
      </c>
      <c r="C8" s="254" t="s">
        <v>752</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16" t="s">
        <v>252</v>
      </c>
      <c r="C15" s="14" t="s">
        <v>145</v>
      </c>
      <c r="D15" s="20" t="s">
        <v>253</v>
      </c>
      <c r="E15" s="8"/>
      <c r="F15" s="16">
        <v>4</v>
      </c>
      <c r="G15" s="8"/>
      <c r="H15" s="8"/>
      <c r="I15" s="7"/>
      <c r="J15" s="24">
        <v>4</v>
      </c>
      <c r="K15" s="8" t="s">
        <v>148</v>
      </c>
    </row>
    <row r="16" spans="2:11">
      <c r="B16" s="16" t="s">
        <v>268</v>
      </c>
      <c r="C16" s="14" t="s">
        <v>145</v>
      </c>
      <c r="D16" s="20" t="s">
        <v>427</v>
      </c>
      <c r="E16" s="8"/>
      <c r="F16" s="16">
        <v>2</v>
      </c>
      <c r="G16" s="8"/>
      <c r="H16" s="8"/>
      <c r="I16" s="7"/>
      <c r="J16" s="24">
        <v>2</v>
      </c>
      <c r="K16" s="8" t="s">
        <v>148</v>
      </c>
    </row>
    <row r="17" spans="2:11">
      <c r="B17" s="6" t="s">
        <v>167</v>
      </c>
      <c r="C17" s="7"/>
      <c r="D17" s="7"/>
      <c r="E17" s="6"/>
      <c r="F17" s="6"/>
      <c r="G17" s="15"/>
      <c r="H17" s="13"/>
      <c r="I17" s="12"/>
      <c r="J17" s="21"/>
      <c r="K17" s="14"/>
    </row>
    <row r="18" spans="2:11" ht="22.35" customHeight="1">
      <c r="B18" s="6"/>
      <c r="C18" s="6"/>
      <c r="D18" s="16"/>
      <c r="E18" s="6"/>
      <c r="F18" s="6"/>
      <c r="G18" s="15"/>
      <c r="H18" s="13"/>
      <c r="I18" s="7"/>
      <c r="J18" s="21"/>
      <c r="K18" s="14"/>
    </row>
    <row r="19" spans="2:11" ht="56.1" customHeight="1">
      <c r="B19" s="14"/>
      <c r="C19" s="6" t="s">
        <v>293</v>
      </c>
      <c r="D19" s="142"/>
      <c r="E19" s="142"/>
      <c r="F19" s="142"/>
      <c r="G19" s="142"/>
      <c r="H19" s="142"/>
      <c r="I19" s="7" t="s">
        <v>422</v>
      </c>
      <c r="J19" s="21">
        <f>J15</f>
        <v>4</v>
      </c>
      <c r="K19" s="14"/>
    </row>
    <row r="20" spans="2:11" ht="22.35" customHeight="1">
      <c r="B20" s="14"/>
      <c r="C20" s="17" t="s">
        <v>270</v>
      </c>
      <c r="D20" s="142"/>
      <c r="E20" s="142"/>
      <c r="F20" s="142"/>
      <c r="G20" s="142"/>
      <c r="H20" s="142"/>
      <c r="I20" s="7" t="s">
        <v>422</v>
      </c>
      <c r="J20" s="21">
        <f>J16</f>
        <v>2</v>
      </c>
      <c r="K20" s="14"/>
    </row>
    <row r="21" spans="2:11" ht="22.35" customHeight="1">
      <c r="B21" s="14"/>
      <c r="C21" s="13"/>
      <c r="D21" s="13"/>
      <c r="E21" s="13"/>
      <c r="F21" s="13"/>
      <c r="G21" s="13"/>
      <c r="H21" s="13"/>
      <c r="I21" s="13"/>
      <c r="J21" s="21"/>
      <c r="K21" s="24"/>
    </row>
    <row r="22" spans="2:11" ht="21.7" customHeight="1">
      <c r="B22" s="324" t="s">
        <v>171</v>
      </c>
      <c r="C22" s="324"/>
      <c r="D22" s="324"/>
      <c r="E22" s="324"/>
      <c r="F22" s="324"/>
      <c r="G22" s="324"/>
      <c r="H22" s="324"/>
      <c r="I22" s="324"/>
      <c r="J22" s="324"/>
      <c r="K22" s="14"/>
    </row>
    <row r="23" spans="2:11" ht="21.7" customHeight="1">
      <c r="B23" s="8"/>
      <c r="C23" s="8"/>
      <c r="D23" s="8"/>
      <c r="E23" s="13"/>
      <c r="F23" s="13"/>
      <c r="G23" s="13"/>
      <c r="H23" s="13"/>
      <c r="I23" s="13"/>
      <c r="J23" s="13"/>
      <c r="K23" s="14"/>
    </row>
    <row r="24" spans="2:11">
      <c r="B24" s="6" t="s">
        <v>1</v>
      </c>
      <c r="C24" s="337" t="s">
        <v>2</v>
      </c>
      <c r="D24" s="337"/>
      <c r="E24" s="337"/>
      <c r="F24" s="337" t="s">
        <v>3</v>
      </c>
      <c r="G24" s="337"/>
      <c r="H24" s="7" t="s">
        <v>4</v>
      </c>
      <c r="I24" s="7" t="s">
        <v>5</v>
      </c>
      <c r="J24" s="7" t="s">
        <v>172</v>
      </c>
      <c r="K24" s="7" t="s">
        <v>173</v>
      </c>
    </row>
    <row r="25" spans="2:11" ht="200.1" customHeight="1">
      <c r="B25" s="16">
        <v>1</v>
      </c>
      <c r="C25" s="328" t="s">
        <v>174</v>
      </c>
      <c r="D25" s="329"/>
      <c r="E25" s="329"/>
      <c r="F25" s="330" t="s">
        <v>8</v>
      </c>
      <c r="G25" s="330"/>
      <c r="H25" s="8" t="s">
        <v>175</v>
      </c>
      <c r="I25" s="22">
        <v>1</v>
      </c>
      <c r="J25" s="23"/>
      <c r="K25" s="16"/>
    </row>
    <row r="26" spans="2:11" ht="215.2" customHeight="1">
      <c r="B26" s="16">
        <v>2</v>
      </c>
      <c r="C26" s="328" t="s">
        <v>176</v>
      </c>
      <c r="D26" s="329"/>
      <c r="E26" s="329"/>
      <c r="F26" s="330" t="s">
        <v>11</v>
      </c>
      <c r="G26" s="330"/>
      <c r="H26" s="16" t="s">
        <v>12</v>
      </c>
      <c r="I26" s="16"/>
      <c r="J26" s="23"/>
      <c r="K26" s="16"/>
    </row>
    <row r="27" spans="2:11" ht="234.8" customHeight="1">
      <c r="B27" s="16">
        <v>3</v>
      </c>
      <c r="C27" s="328" t="s">
        <v>177</v>
      </c>
      <c r="D27" s="329"/>
      <c r="E27" s="329"/>
      <c r="F27" s="330" t="s">
        <v>14</v>
      </c>
      <c r="G27" s="330"/>
      <c r="H27" s="16" t="s">
        <v>15</v>
      </c>
      <c r="I27" s="16"/>
      <c r="J27" s="23"/>
      <c r="K27" s="16"/>
    </row>
    <row r="28" spans="2:11" s="1" customFormat="1" ht="83.25" customHeight="1">
      <c r="B28" s="16">
        <v>4</v>
      </c>
      <c r="C28" s="328" t="s">
        <v>178</v>
      </c>
      <c r="D28" s="329"/>
      <c r="E28" s="329"/>
      <c r="F28" s="330" t="s">
        <v>16</v>
      </c>
      <c r="G28" s="330"/>
      <c r="H28" s="16" t="s">
        <v>17</v>
      </c>
      <c r="I28" s="16"/>
      <c r="J28" s="23"/>
      <c r="K28" s="16"/>
    </row>
    <row r="29" spans="2:11" s="1" customFormat="1" ht="162" customHeight="1">
      <c r="B29" s="16">
        <v>5</v>
      </c>
      <c r="C29" s="328" t="s">
        <v>179</v>
      </c>
      <c r="D29" s="329"/>
      <c r="E29" s="329"/>
      <c r="F29" s="330" t="s">
        <v>112</v>
      </c>
      <c r="G29" s="330"/>
      <c r="H29" s="16" t="s">
        <v>12</v>
      </c>
      <c r="I29" s="22"/>
      <c r="J29" s="23"/>
      <c r="K29" s="16"/>
    </row>
    <row r="30" spans="2:11" s="1" customFormat="1" ht="209.6" customHeight="1">
      <c r="B30" s="16">
        <v>6</v>
      </c>
      <c r="C30" s="328" t="s">
        <v>180</v>
      </c>
      <c r="D30" s="329"/>
      <c r="E30" s="329"/>
      <c r="F30" s="330" t="s">
        <v>20</v>
      </c>
      <c r="G30" s="330"/>
      <c r="H30" s="8" t="s">
        <v>21</v>
      </c>
      <c r="I30" s="22"/>
      <c r="J30" s="23"/>
      <c r="K30" s="16"/>
    </row>
    <row r="31" spans="2:11" s="1" customFormat="1" ht="236.6" customHeight="1">
      <c r="B31" s="16">
        <v>7</v>
      </c>
      <c r="C31" s="328" t="s">
        <v>181</v>
      </c>
      <c r="D31" s="329"/>
      <c r="E31" s="329"/>
      <c r="F31" s="330" t="s">
        <v>22</v>
      </c>
      <c r="G31" s="330"/>
      <c r="H31" s="8" t="s">
        <v>23</v>
      </c>
      <c r="I31" s="16"/>
      <c r="J31" s="23"/>
      <c r="K31" s="16"/>
    </row>
    <row r="32" spans="2:11" s="1" customFormat="1" ht="194.95" customHeight="1">
      <c r="B32" s="16">
        <v>8</v>
      </c>
      <c r="C32" s="328" t="s">
        <v>182</v>
      </c>
      <c r="D32" s="329"/>
      <c r="E32" s="329"/>
      <c r="F32" s="330" t="s">
        <v>183</v>
      </c>
      <c r="G32" s="330"/>
      <c r="H32" s="8" t="s">
        <v>25</v>
      </c>
      <c r="I32" s="16"/>
      <c r="J32" s="23"/>
      <c r="K32" s="16"/>
    </row>
    <row r="33" spans="2:11" s="1" customFormat="1" ht="88.4" customHeight="1">
      <c r="B33" s="16">
        <v>9</v>
      </c>
      <c r="C33" s="328" t="s">
        <v>184</v>
      </c>
      <c r="D33" s="329"/>
      <c r="E33" s="329"/>
      <c r="F33" s="330" t="s">
        <v>26</v>
      </c>
      <c r="G33" s="330"/>
      <c r="H33" s="8" t="s">
        <v>27</v>
      </c>
      <c r="I33" s="16"/>
      <c r="J33" s="23"/>
      <c r="K33" s="16"/>
    </row>
    <row r="34" spans="2:11" s="1" customFormat="1" ht="272.60000000000002" customHeight="1">
      <c r="B34" s="16">
        <v>10</v>
      </c>
      <c r="C34" s="328" t="s">
        <v>185</v>
      </c>
      <c r="D34" s="329"/>
      <c r="E34" s="329"/>
      <c r="F34" s="330" t="s">
        <v>29</v>
      </c>
      <c r="G34" s="330"/>
      <c r="H34" s="8" t="s">
        <v>27</v>
      </c>
      <c r="I34" s="16"/>
      <c r="J34" s="23"/>
      <c r="K34" s="16"/>
    </row>
    <row r="35" spans="2:11" s="1" customFormat="1" ht="192.05" customHeight="1">
      <c r="B35" s="16">
        <v>11</v>
      </c>
      <c r="C35" s="328" t="s">
        <v>186</v>
      </c>
      <c r="D35" s="329"/>
      <c r="E35" s="329"/>
      <c r="F35" s="330" t="s">
        <v>31</v>
      </c>
      <c r="G35" s="330"/>
      <c r="H35" s="8" t="s">
        <v>27</v>
      </c>
      <c r="I35" s="16"/>
      <c r="J35" s="23"/>
      <c r="K35" s="16"/>
    </row>
    <row r="36" spans="2:11" s="1" customFormat="1" ht="233.2" customHeight="1">
      <c r="B36" s="16">
        <v>12</v>
      </c>
      <c r="C36" s="328" t="s">
        <v>187</v>
      </c>
      <c r="D36" s="329"/>
      <c r="E36" s="329"/>
      <c r="F36" s="330" t="s">
        <v>33</v>
      </c>
      <c r="G36" s="330"/>
      <c r="H36" s="8" t="s">
        <v>27</v>
      </c>
      <c r="I36" s="16"/>
      <c r="J36" s="23"/>
      <c r="K36" s="16"/>
    </row>
    <row r="37" spans="2:11" s="1" customFormat="1" ht="292.35000000000002" customHeight="1">
      <c r="B37" s="16">
        <v>13</v>
      </c>
      <c r="C37" s="328" t="s">
        <v>188</v>
      </c>
      <c r="D37" s="329"/>
      <c r="E37" s="329"/>
      <c r="F37" s="330" t="s">
        <v>35</v>
      </c>
      <c r="G37" s="330"/>
      <c r="H37" s="8" t="s">
        <v>27</v>
      </c>
      <c r="I37" s="16"/>
      <c r="J37" s="23"/>
      <c r="K37" s="16"/>
    </row>
    <row r="38" spans="2:11" s="1" customFormat="1" ht="263.10000000000002" customHeight="1">
      <c r="B38" s="16">
        <v>14</v>
      </c>
      <c r="C38" s="328" t="s">
        <v>189</v>
      </c>
      <c r="D38" s="329"/>
      <c r="E38" s="329"/>
      <c r="F38" s="330" t="s">
        <v>37</v>
      </c>
      <c r="G38" s="330"/>
      <c r="H38" s="8" t="s">
        <v>27</v>
      </c>
      <c r="I38" s="16"/>
      <c r="J38" s="23"/>
      <c r="K38" s="16"/>
    </row>
    <row r="39" spans="2:11" s="1" customFormat="1" ht="248.95" customHeight="1">
      <c r="B39" s="16">
        <v>15</v>
      </c>
      <c r="C39" s="328" t="s">
        <v>190</v>
      </c>
      <c r="D39" s="329"/>
      <c r="E39" s="329"/>
      <c r="F39" s="330" t="s">
        <v>39</v>
      </c>
      <c r="G39" s="330"/>
      <c r="H39" s="16" t="s">
        <v>12</v>
      </c>
      <c r="I39" s="16"/>
      <c r="J39" s="23"/>
      <c r="K39" s="16"/>
    </row>
    <row r="40" spans="2:11" s="1" customFormat="1" ht="146.1" customHeight="1">
      <c r="B40" s="16">
        <v>16</v>
      </c>
      <c r="C40" s="328" t="s">
        <v>191</v>
      </c>
      <c r="D40" s="329"/>
      <c r="E40" s="329"/>
      <c r="F40" s="330" t="s">
        <v>40</v>
      </c>
      <c r="G40" s="330"/>
      <c r="H40" s="16"/>
      <c r="I40" s="16"/>
      <c r="J40" s="23"/>
      <c r="K40" s="16"/>
    </row>
    <row r="41" spans="2:11" s="1" customFormat="1" ht="282.7" customHeight="1">
      <c r="B41" s="16">
        <v>17</v>
      </c>
      <c r="C41" s="322" t="s">
        <v>41</v>
      </c>
      <c r="D41" s="322"/>
      <c r="E41" s="322"/>
      <c r="F41" s="330" t="s">
        <v>192</v>
      </c>
      <c r="G41" s="330"/>
      <c r="H41" s="7"/>
      <c r="I41" s="16"/>
      <c r="J41" s="23"/>
      <c r="K41" s="16"/>
    </row>
    <row r="42" spans="2:11" s="1" customFormat="1" ht="187.1" customHeight="1">
      <c r="B42" s="16">
        <v>18</v>
      </c>
      <c r="C42" s="328" t="s">
        <v>193</v>
      </c>
      <c r="D42" s="329"/>
      <c r="E42" s="329"/>
      <c r="F42" s="330" t="s">
        <v>43</v>
      </c>
      <c r="G42" s="330"/>
      <c r="H42" s="16" t="s">
        <v>12</v>
      </c>
      <c r="I42" s="16"/>
      <c r="J42" s="23"/>
      <c r="K42" s="16"/>
    </row>
    <row r="43" spans="2:11" s="1" customFormat="1" ht="270.64999999999998" customHeight="1">
      <c r="B43" s="16">
        <v>19</v>
      </c>
      <c r="C43" s="328" t="s">
        <v>194</v>
      </c>
      <c r="D43" s="329"/>
      <c r="E43" s="329"/>
      <c r="F43" s="330" t="s">
        <v>45</v>
      </c>
      <c r="G43" s="330"/>
      <c r="H43" s="16" t="s">
        <v>12</v>
      </c>
      <c r="I43" s="22"/>
      <c r="J43" s="23"/>
      <c r="K43" s="8"/>
    </row>
    <row r="44" spans="2:11" s="1" customFormat="1" ht="200.6" customHeight="1">
      <c r="B44" s="16">
        <v>20</v>
      </c>
      <c r="C44" s="328" t="s">
        <v>195</v>
      </c>
      <c r="D44" s="329"/>
      <c r="E44" s="329"/>
      <c r="F44" s="330" t="s">
        <v>47</v>
      </c>
      <c r="G44" s="330"/>
      <c r="H44" s="16" t="s">
        <v>12</v>
      </c>
      <c r="I44" s="22">
        <v>0</v>
      </c>
      <c r="J44" s="23"/>
      <c r="K44" s="16"/>
    </row>
    <row r="45" spans="2:11" s="1" customFormat="1" ht="53.2" customHeight="1">
      <c r="B45" s="16">
        <v>21</v>
      </c>
      <c r="C45" s="328" t="s">
        <v>196</v>
      </c>
      <c r="D45" s="329"/>
      <c r="E45" s="329"/>
      <c r="F45" s="330" t="s">
        <v>48</v>
      </c>
      <c r="G45" s="330"/>
      <c r="H45" s="16" t="s">
        <v>12</v>
      </c>
      <c r="I45" s="22">
        <v>0</v>
      </c>
      <c r="J45" s="23"/>
      <c r="K45" s="16"/>
    </row>
    <row r="46" spans="2:11" s="1" customFormat="1" ht="230.15" customHeight="1">
      <c r="B46" s="16">
        <v>22</v>
      </c>
      <c r="C46" s="328" t="s">
        <v>197</v>
      </c>
      <c r="D46" s="329"/>
      <c r="E46" s="329"/>
      <c r="F46" s="330" t="s">
        <v>50</v>
      </c>
      <c r="G46" s="330"/>
      <c r="H46" s="16" t="s">
        <v>12</v>
      </c>
      <c r="I46" s="16"/>
      <c r="J46" s="23"/>
      <c r="K46" s="16"/>
    </row>
    <row r="47" spans="2:11" s="1" customFormat="1" ht="52.1" customHeight="1">
      <c r="B47" s="16">
        <v>23</v>
      </c>
      <c r="C47" s="328" t="s">
        <v>51</v>
      </c>
      <c r="D47" s="328"/>
      <c r="E47" s="328"/>
      <c r="F47" s="330"/>
      <c r="G47" s="330"/>
      <c r="H47" s="6"/>
      <c r="I47" s="16"/>
      <c r="J47" s="23"/>
      <c r="K47" s="16"/>
    </row>
    <row r="48" spans="2:11" s="1" customFormat="1" ht="122.5" customHeight="1">
      <c r="B48" s="16">
        <v>24</v>
      </c>
      <c r="C48" s="328" t="s">
        <v>198</v>
      </c>
      <c r="D48" s="329"/>
      <c r="E48" s="329"/>
      <c r="F48" s="330" t="s">
        <v>54</v>
      </c>
      <c r="G48" s="330"/>
      <c r="H48" s="16"/>
      <c r="I48" s="16"/>
      <c r="J48" s="23"/>
      <c r="K48" s="14"/>
    </row>
    <row r="49" spans="2:11" s="1" customFormat="1" ht="291.05" customHeight="1">
      <c r="B49" s="16">
        <v>25</v>
      </c>
      <c r="C49" s="328" t="s">
        <v>199</v>
      </c>
      <c r="D49" s="329"/>
      <c r="E49" s="329"/>
      <c r="F49" s="330" t="s">
        <v>55</v>
      </c>
      <c r="G49" s="330"/>
      <c r="H49" s="8" t="s">
        <v>27</v>
      </c>
      <c r="I49" s="22"/>
      <c r="J49" s="23"/>
      <c r="K49" s="8"/>
    </row>
    <row r="50" spans="2:11" s="1" customFormat="1" ht="248.95" customHeight="1">
      <c r="B50" s="16">
        <v>26</v>
      </c>
      <c r="C50" s="328" t="s">
        <v>200</v>
      </c>
      <c r="D50" s="329"/>
      <c r="E50" s="329"/>
      <c r="F50" s="330" t="s">
        <v>56</v>
      </c>
      <c r="G50" s="330"/>
      <c r="H50" s="8" t="s">
        <v>27</v>
      </c>
      <c r="I50" s="22">
        <f>J20</f>
        <v>2</v>
      </c>
      <c r="J50" s="23"/>
      <c r="K50" s="16"/>
    </row>
    <row r="51" spans="2:11" s="1" customFormat="1" ht="307" customHeight="1">
      <c r="B51" s="16">
        <v>27</v>
      </c>
      <c r="C51" s="328" t="s">
        <v>201</v>
      </c>
      <c r="D51" s="329"/>
      <c r="E51" s="329"/>
      <c r="F51" s="330" t="s">
        <v>57</v>
      </c>
      <c r="G51" s="330"/>
      <c r="H51" s="8" t="s">
        <v>27</v>
      </c>
      <c r="I51" s="22">
        <f>J19</f>
        <v>4</v>
      </c>
      <c r="J51" s="23"/>
      <c r="K51" s="16"/>
    </row>
    <row r="52" spans="2:11" s="1" customFormat="1" ht="157.05000000000001" customHeight="1">
      <c r="B52" s="16">
        <v>28</v>
      </c>
      <c r="C52" s="329" t="s">
        <v>202</v>
      </c>
      <c r="D52" s="329"/>
      <c r="E52" s="329"/>
      <c r="F52" s="330" t="s">
        <v>203</v>
      </c>
      <c r="G52" s="330"/>
      <c r="H52" s="8" t="s">
        <v>12</v>
      </c>
      <c r="I52" s="16"/>
      <c r="J52" s="23"/>
      <c r="K52" s="16"/>
    </row>
    <row r="53" spans="2:11" s="1" customFormat="1" ht="308.10000000000002" customHeight="1">
      <c r="B53" s="16">
        <v>29</v>
      </c>
      <c r="C53" s="328" t="s">
        <v>204</v>
      </c>
      <c r="D53" s="329"/>
      <c r="E53" s="329"/>
      <c r="F53" s="330" t="s">
        <v>60</v>
      </c>
      <c r="G53" s="330"/>
      <c r="H53" s="8" t="s">
        <v>12</v>
      </c>
      <c r="I53" s="22"/>
      <c r="J53" s="23"/>
      <c r="K53" s="16"/>
    </row>
    <row r="54" spans="2:11" s="1" customFormat="1" ht="352" customHeight="1">
      <c r="B54" s="16">
        <v>30</v>
      </c>
      <c r="C54" s="328" t="s">
        <v>205</v>
      </c>
      <c r="D54" s="329"/>
      <c r="E54" s="329"/>
      <c r="F54" s="330" t="s">
        <v>62</v>
      </c>
      <c r="G54" s="330"/>
      <c r="H54" s="8" t="s">
        <v>27</v>
      </c>
      <c r="I54" s="22"/>
      <c r="J54" s="23"/>
      <c r="K54" s="16"/>
    </row>
    <row r="55" spans="2:11" s="1" customFormat="1" ht="180.65" customHeight="1">
      <c r="B55" s="16">
        <v>31</v>
      </c>
      <c r="C55" s="329" t="s">
        <v>206</v>
      </c>
      <c r="D55" s="329"/>
      <c r="E55" s="329"/>
      <c r="F55" s="330" t="s">
        <v>64</v>
      </c>
      <c r="G55" s="330"/>
      <c r="H55" s="8" t="s">
        <v>65</v>
      </c>
      <c r="I55" s="22"/>
      <c r="J55" s="23"/>
      <c r="K55" s="16"/>
    </row>
    <row r="56" spans="2:11" s="1" customFormat="1" ht="153" customHeight="1">
      <c r="B56" s="16">
        <v>32</v>
      </c>
      <c r="C56" s="328" t="s">
        <v>207</v>
      </c>
      <c r="D56" s="329"/>
      <c r="E56" s="329"/>
      <c r="F56" s="330" t="s">
        <v>67</v>
      </c>
      <c r="G56" s="330"/>
      <c r="H56" s="8" t="s">
        <v>208</v>
      </c>
      <c r="I56" s="22"/>
      <c r="J56" s="23"/>
      <c r="K56" s="16"/>
    </row>
    <row r="57" spans="2:11" s="1" customFormat="1" ht="111.7" customHeight="1">
      <c r="B57" s="16">
        <v>33</v>
      </c>
      <c r="C57" s="328" t="s">
        <v>209</v>
      </c>
      <c r="D57" s="329"/>
      <c r="E57" s="329"/>
      <c r="F57" s="330" t="s">
        <v>69</v>
      </c>
      <c r="G57" s="330"/>
      <c r="H57" s="8" t="s">
        <v>65</v>
      </c>
      <c r="I57" s="22"/>
      <c r="J57" s="23"/>
      <c r="K57" s="16"/>
    </row>
    <row r="58" spans="2:11" s="1" customFormat="1" ht="242.2" customHeight="1">
      <c r="B58" s="16">
        <v>34</v>
      </c>
      <c r="C58" s="328" t="s">
        <v>210</v>
      </c>
      <c r="D58" s="329"/>
      <c r="E58" s="329"/>
      <c r="F58" s="330" t="s">
        <v>71</v>
      </c>
      <c r="G58" s="330"/>
      <c r="H58" s="8" t="s">
        <v>25</v>
      </c>
      <c r="I58" s="16"/>
      <c r="J58" s="23"/>
      <c r="K58" s="16"/>
    </row>
    <row r="59" spans="2:11" s="1" customFormat="1" ht="248.95" customHeight="1">
      <c r="B59" s="16">
        <v>35</v>
      </c>
      <c r="C59" s="328" t="s">
        <v>211</v>
      </c>
      <c r="D59" s="329"/>
      <c r="E59" s="329"/>
      <c r="F59" s="330" t="s">
        <v>72</v>
      </c>
      <c r="G59" s="330"/>
      <c r="H59" s="8" t="s">
        <v>21</v>
      </c>
      <c r="I59" s="16"/>
      <c r="J59" s="23"/>
      <c r="K59" s="16"/>
    </row>
    <row r="60" spans="2:11" s="1" customFormat="1" ht="138.05000000000001" customHeight="1">
      <c r="B60" s="16">
        <v>36</v>
      </c>
      <c r="C60" s="328" t="s">
        <v>212</v>
      </c>
      <c r="D60" s="329"/>
      <c r="E60" s="329"/>
      <c r="F60" s="330" t="s">
        <v>115</v>
      </c>
      <c r="G60" s="330"/>
      <c r="H60" s="16" t="s">
        <v>17</v>
      </c>
      <c r="I60" s="16"/>
      <c r="J60" s="23"/>
      <c r="K60" s="16"/>
    </row>
    <row r="61" spans="2:11" s="1" customFormat="1" ht="167.15" customHeight="1">
      <c r="B61" s="16">
        <v>37</v>
      </c>
      <c r="C61" s="328" t="s">
        <v>213</v>
      </c>
      <c r="D61" s="329"/>
      <c r="E61" s="329"/>
      <c r="F61" s="330" t="s">
        <v>75</v>
      </c>
      <c r="G61" s="330"/>
      <c r="H61" s="16" t="s">
        <v>17</v>
      </c>
      <c r="I61" s="16"/>
      <c r="J61" s="23"/>
      <c r="K61" s="16"/>
    </row>
    <row r="62" spans="2:11" s="1" customFormat="1" ht="165.05" customHeight="1">
      <c r="B62" s="16">
        <v>38</v>
      </c>
      <c r="C62" s="329" t="s">
        <v>76</v>
      </c>
      <c r="D62" s="329"/>
      <c r="E62" s="329"/>
      <c r="F62" s="334" t="s">
        <v>77</v>
      </c>
      <c r="G62" s="334"/>
      <c r="H62" s="16" t="s">
        <v>17</v>
      </c>
      <c r="I62" s="24"/>
      <c r="J62" s="23"/>
      <c r="K62" s="16"/>
    </row>
    <row r="63" spans="2:11" s="1" customFormat="1" ht="409.35" customHeight="1">
      <c r="B63" s="16">
        <v>39</v>
      </c>
      <c r="C63" s="329" t="s">
        <v>79</v>
      </c>
      <c r="D63" s="329"/>
      <c r="E63" s="329"/>
      <c r="F63" s="334" t="s">
        <v>80</v>
      </c>
      <c r="G63" s="334"/>
      <c r="H63" s="16" t="s">
        <v>17</v>
      </c>
      <c r="I63" s="24"/>
      <c r="J63" s="23"/>
      <c r="K63" s="16"/>
    </row>
    <row r="64" spans="2:11" s="1" customFormat="1" ht="201.05" customHeight="1">
      <c r="B64" s="16">
        <v>40</v>
      </c>
      <c r="C64" s="333" t="s">
        <v>82</v>
      </c>
      <c r="D64" s="333"/>
      <c r="E64" s="333"/>
      <c r="F64" s="334" t="s">
        <v>83</v>
      </c>
      <c r="G64" s="334"/>
      <c r="H64" s="16" t="s">
        <v>78</v>
      </c>
      <c r="I64" s="24"/>
      <c r="J64" s="23"/>
      <c r="K64" s="16"/>
    </row>
    <row r="65" spans="2:11" s="1" customFormat="1" ht="201.05" customHeight="1">
      <c r="B65" s="16">
        <v>41</v>
      </c>
      <c r="C65" s="329" t="s">
        <v>84</v>
      </c>
      <c r="D65" s="329"/>
      <c r="E65" s="329"/>
      <c r="F65" s="330" t="s">
        <v>85</v>
      </c>
      <c r="G65" s="330"/>
      <c r="H65" s="8" t="s">
        <v>81</v>
      </c>
      <c r="I65" s="16"/>
      <c r="J65" s="23"/>
      <c r="K65" s="16"/>
    </row>
    <row r="66" spans="2:11" s="1" customFormat="1" ht="140.94999999999999" customHeight="1">
      <c r="B66" s="16">
        <v>42</v>
      </c>
      <c r="C66" s="333" t="s">
        <v>86</v>
      </c>
      <c r="D66" s="333"/>
      <c r="E66" s="333"/>
      <c r="F66" s="330" t="s">
        <v>87</v>
      </c>
      <c r="G66" s="330"/>
      <c r="H66" s="8" t="s">
        <v>81</v>
      </c>
      <c r="I66" s="16"/>
      <c r="J66" s="23"/>
      <c r="K66" s="16"/>
    </row>
    <row r="67" spans="2:11" s="1" customFormat="1" ht="228.7" customHeight="1">
      <c r="B67" s="16">
        <v>43</v>
      </c>
      <c r="C67" s="329" t="s">
        <v>89</v>
      </c>
      <c r="D67" s="329"/>
      <c r="E67" s="329"/>
      <c r="F67" s="330" t="s">
        <v>87</v>
      </c>
      <c r="G67" s="330"/>
      <c r="H67" s="8" t="s">
        <v>27</v>
      </c>
      <c r="I67" s="16"/>
      <c r="J67" s="23"/>
      <c r="K67" s="16"/>
    </row>
    <row r="68" spans="2:11" s="1" customFormat="1" ht="228.7" customHeight="1">
      <c r="B68" s="16">
        <v>44</v>
      </c>
      <c r="C68" s="329" t="s">
        <v>91</v>
      </c>
      <c r="D68" s="329"/>
      <c r="E68" s="329"/>
      <c r="F68" s="330" t="s">
        <v>92</v>
      </c>
      <c r="G68" s="330"/>
      <c r="H68" s="8" t="s">
        <v>17</v>
      </c>
      <c r="I68" s="16"/>
      <c r="J68" s="23"/>
      <c r="K68" s="16"/>
    </row>
    <row r="69" spans="2:11" s="1" customFormat="1" ht="228.7" customHeight="1">
      <c r="B69" s="16">
        <v>45</v>
      </c>
      <c r="C69" s="329" t="s">
        <v>214</v>
      </c>
      <c r="D69" s="329"/>
      <c r="E69" s="329"/>
      <c r="F69" s="330" t="s">
        <v>94</v>
      </c>
      <c r="G69" s="330"/>
      <c r="H69" s="8" t="s">
        <v>215</v>
      </c>
      <c r="I69" s="22">
        <v>0</v>
      </c>
      <c r="J69" s="23"/>
      <c r="K69" s="16"/>
    </row>
    <row r="70" spans="2:11" s="1" customFormat="1" ht="201.05" customHeight="1">
      <c r="B70" s="16">
        <v>46</v>
      </c>
      <c r="C70" s="329" t="s">
        <v>216</v>
      </c>
      <c r="D70" s="329"/>
      <c r="E70" s="329"/>
      <c r="F70" s="330" t="s">
        <v>96</v>
      </c>
      <c r="G70" s="330"/>
      <c r="H70" s="8" t="s">
        <v>17</v>
      </c>
      <c r="I70" s="22">
        <v>0</v>
      </c>
      <c r="J70" s="23"/>
      <c r="K70" s="16"/>
    </row>
    <row r="71" spans="2:11" s="1" customFormat="1" ht="146.1" customHeight="1">
      <c r="B71" s="16">
        <v>47</v>
      </c>
      <c r="C71" s="329" t="s">
        <v>97</v>
      </c>
      <c r="D71" s="329"/>
      <c r="E71" s="329"/>
      <c r="F71" s="330" t="s">
        <v>98</v>
      </c>
      <c r="G71" s="330"/>
      <c r="H71" s="8" t="s">
        <v>78</v>
      </c>
      <c r="I71" s="22"/>
      <c r="J71" s="23"/>
      <c r="K71" s="16">
        <v>0</v>
      </c>
    </row>
    <row r="72" spans="2:11" s="1" customFormat="1" ht="161.55000000000001" customHeight="1">
      <c r="B72" s="16">
        <v>48</v>
      </c>
      <c r="C72" s="329" t="s">
        <v>99</v>
      </c>
      <c r="D72" s="329"/>
      <c r="E72" s="329"/>
      <c r="F72" s="331" t="s">
        <v>100</v>
      </c>
      <c r="G72" s="332"/>
      <c r="H72" s="16" t="s">
        <v>217</v>
      </c>
      <c r="I72" s="20"/>
      <c r="J72" s="20"/>
      <c r="K72" s="20"/>
    </row>
    <row r="73" spans="2:11" s="1" customFormat="1" ht="161.55000000000001" customHeight="1">
      <c r="B73" s="16">
        <v>49</v>
      </c>
      <c r="C73" s="333" t="s">
        <v>102</v>
      </c>
      <c r="D73" s="333"/>
      <c r="E73" s="333"/>
      <c r="F73" s="331" t="s">
        <v>258</v>
      </c>
      <c r="G73" s="332"/>
      <c r="H73" s="16" t="s">
        <v>15</v>
      </c>
      <c r="I73" s="16"/>
      <c r="J73" s="16"/>
      <c r="K73" s="16"/>
    </row>
    <row r="74" spans="2:11" s="1" customFormat="1" ht="136.44999999999999" customHeight="1">
      <c r="B74" s="16">
        <v>50</v>
      </c>
      <c r="C74" s="333" t="s">
        <v>104</v>
      </c>
      <c r="D74" s="333"/>
      <c r="E74" s="333"/>
      <c r="F74" s="331" t="s">
        <v>105</v>
      </c>
      <c r="G74" s="332"/>
      <c r="H74" s="16" t="s">
        <v>217</v>
      </c>
      <c r="I74" s="16"/>
      <c r="J74" s="16"/>
      <c r="K74" s="16"/>
    </row>
    <row r="75" spans="2:11" s="1" customFormat="1" ht="57.7" customHeight="1">
      <c r="B75" s="325" t="s">
        <v>219</v>
      </c>
      <c r="C75" s="326"/>
      <c r="D75" s="327"/>
      <c r="E75" s="17" t="s">
        <v>220</v>
      </c>
      <c r="F75" s="17"/>
      <c r="G75" s="17" t="s">
        <v>221</v>
      </c>
      <c r="H75" s="17" t="s">
        <v>222</v>
      </c>
      <c r="I75" s="17" t="s">
        <v>223</v>
      </c>
      <c r="J75" s="17" t="s">
        <v>5</v>
      </c>
      <c r="K75" s="17" t="s">
        <v>4</v>
      </c>
    </row>
    <row r="76" spans="2:11" s="1" customFormat="1" ht="42.75" customHeight="1">
      <c r="B76" s="328" t="s">
        <v>224</v>
      </c>
      <c r="C76" s="328"/>
      <c r="D76" s="328"/>
      <c r="E76" s="328"/>
      <c r="F76" s="13"/>
      <c r="G76" s="13"/>
      <c r="H76" s="13"/>
      <c r="I76" s="8"/>
      <c r="J76" s="14"/>
      <c r="K76" s="17"/>
    </row>
    <row r="77" spans="2:11" s="1" customFormat="1" ht="42.75" customHeight="1">
      <c r="B77" s="334"/>
      <c r="C77" s="334"/>
      <c r="D77" s="334"/>
      <c r="E77" s="7"/>
      <c r="F77" s="13"/>
      <c r="G77" s="8"/>
      <c r="H77" s="8"/>
      <c r="I77" s="24"/>
      <c r="J77" s="33">
        <f>I77*H77*G77*E77</f>
        <v>0</v>
      </c>
      <c r="K77" s="17"/>
    </row>
    <row r="78" spans="2:11" s="1" customFormat="1">
      <c r="B78" s="318" t="s">
        <v>227</v>
      </c>
      <c r="C78" s="318"/>
      <c r="D78" s="318"/>
      <c r="E78" s="5"/>
      <c r="F78" s="13"/>
      <c r="G78" s="13"/>
      <c r="H78" s="13"/>
      <c r="I78" s="24"/>
      <c r="J78" s="33">
        <f>SUM(J77:J77)</f>
        <v>0</v>
      </c>
      <c r="K78" s="8" t="s">
        <v>21</v>
      </c>
    </row>
    <row r="79" spans="2:11" s="1" customFormat="1" ht="50.3" customHeight="1">
      <c r="B79" s="8"/>
      <c r="C79" s="31"/>
      <c r="D79" s="8"/>
      <c r="E79" s="5"/>
      <c r="F79" s="13"/>
      <c r="G79" s="13"/>
      <c r="H79" s="13"/>
      <c r="I79" s="24"/>
      <c r="J79" s="8"/>
      <c r="K79" s="8"/>
    </row>
    <row r="80" spans="2:11" s="1" customFormat="1">
      <c r="B80" s="14"/>
      <c r="C80" s="8"/>
      <c r="D80" s="8"/>
      <c r="E80" s="13"/>
      <c r="F80" s="13"/>
      <c r="G80" s="13"/>
      <c r="H80" s="13"/>
      <c r="I80" s="8"/>
      <c r="J80" s="13"/>
      <c r="K80" s="14"/>
    </row>
  </sheetData>
  <mergeCells count="115">
    <mergeCell ref="E9:K9"/>
    <mergeCell ref="G13:I13"/>
    <mergeCell ref="B22:J22"/>
    <mergeCell ref="C24:E24"/>
    <mergeCell ref="F24:G24"/>
    <mergeCell ref="C25:E25"/>
    <mergeCell ref="F25:G25"/>
    <mergeCell ref="C26:E26"/>
    <mergeCell ref="F26:G26"/>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71:E71"/>
    <mergeCell ref="F71:G71"/>
    <mergeCell ref="C62:E62"/>
    <mergeCell ref="F62:G62"/>
    <mergeCell ref="C63:E63"/>
    <mergeCell ref="F63:G63"/>
    <mergeCell ref="C64:E64"/>
    <mergeCell ref="F64:G64"/>
    <mergeCell ref="C65:E65"/>
    <mergeCell ref="F65:G65"/>
    <mergeCell ref="C66:E66"/>
    <mergeCell ref="F66:G66"/>
    <mergeCell ref="B78:D78"/>
    <mergeCell ref="B13:B14"/>
    <mergeCell ref="C13:C14"/>
    <mergeCell ref="D13:D14"/>
    <mergeCell ref="E13:E14"/>
    <mergeCell ref="J13:J14"/>
    <mergeCell ref="K13:K14"/>
    <mergeCell ref="C72:E72"/>
    <mergeCell ref="F72:G72"/>
    <mergeCell ref="C73:E73"/>
    <mergeCell ref="F73:G73"/>
    <mergeCell ref="C74:E74"/>
    <mergeCell ref="F74:G74"/>
    <mergeCell ref="B75:D75"/>
    <mergeCell ref="B76:E76"/>
    <mergeCell ref="B77:D77"/>
    <mergeCell ref="C67:E67"/>
    <mergeCell ref="F67:G67"/>
    <mergeCell ref="C68:E68"/>
    <mergeCell ref="F68:G68"/>
    <mergeCell ref="C69:E69"/>
    <mergeCell ref="F69:G69"/>
    <mergeCell ref="C70:E70"/>
    <mergeCell ref="F70:G70"/>
  </mergeCells>
  <pageMargins left="0.7" right="0.7" top="0.75" bottom="0.75" header="0.3" footer="0.3"/>
  <pageSetup scale="33" orientation="portrait" r:id="rId1"/>
  <rowBreaks count="1" manualBreakCount="1">
    <brk id="6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2:AD86"/>
  <sheetViews>
    <sheetView view="pageBreakPreview" zoomScale="63" zoomScaleNormal="55"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415</v>
      </c>
    </row>
    <row r="4" spans="2:11" ht="21.05" customHeight="1">
      <c r="B4" s="5" t="s">
        <v>119</v>
      </c>
      <c r="C4" s="7" t="s">
        <v>243</v>
      </c>
    </row>
    <row r="5" spans="2:11" ht="21.05" customHeight="1">
      <c r="B5" s="5" t="s">
        <v>122</v>
      </c>
      <c r="C5" s="141" t="s">
        <v>428</v>
      </c>
    </row>
    <row r="6" spans="2:11" ht="21.05" customHeight="1">
      <c r="B6" s="5" t="s">
        <v>124</v>
      </c>
      <c r="C6" s="7"/>
    </row>
    <row r="7" spans="2:11" ht="21.05" customHeight="1">
      <c r="B7" s="5" t="s">
        <v>125</v>
      </c>
      <c r="C7" s="7">
        <v>3</v>
      </c>
    </row>
    <row r="8" spans="2:11" ht="21.05" customHeight="1">
      <c r="B8" s="5" t="s">
        <v>126</v>
      </c>
      <c r="C8" s="254" t="s">
        <v>752</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16" t="s">
        <v>252</v>
      </c>
      <c r="C15" s="8" t="s">
        <v>145</v>
      </c>
      <c r="D15" s="20" t="s">
        <v>253</v>
      </c>
      <c r="E15" s="8"/>
      <c r="F15" s="16">
        <v>6</v>
      </c>
      <c r="G15" s="8"/>
      <c r="H15" s="8"/>
      <c r="I15" s="7"/>
      <c r="J15" s="24">
        <f>F15</f>
        <v>6</v>
      </c>
      <c r="K15" s="8" t="s">
        <v>148</v>
      </c>
    </row>
    <row r="16" spans="2:11">
      <c r="B16" s="16" t="s">
        <v>418</v>
      </c>
      <c r="C16" s="14" t="s">
        <v>419</v>
      </c>
      <c r="D16" s="20" t="s">
        <v>419</v>
      </c>
      <c r="E16" s="8" t="s">
        <v>420</v>
      </c>
      <c r="F16" s="16"/>
      <c r="G16" s="8">
        <v>3.5</v>
      </c>
      <c r="H16" s="8">
        <v>1.5</v>
      </c>
      <c r="I16" s="7"/>
      <c r="J16" s="24">
        <f>G16*H16</f>
        <v>5.25</v>
      </c>
      <c r="K16" s="8" t="s">
        <v>157</v>
      </c>
    </row>
    <row r="17" spans="2:11">
      <c r="B17" s="14"/>
      <c r="C17" s="7"/>
      <c r="D17" s="7"/>
      <c r="E17" s="6"/>
      <c r="F17" s="6"/>
      <c r="G17" s="15"/>
      <c r="H17" s="13"/>
      <c r="I17" s="12"/>
      <c r="J17" s="21"/>
      <c r="K17" s="14"/>
    </row>
    <row r="18" spans="2:11" ht="22.35" customHeight="1">
      <c r="B18" s="6" t="s">
        <v>167</v>
      </c>
      <c r="C18" s="6"/>
      <c r="D18" s="16"/>
      <c r="E18" s="6"/>
      <c r="F18" s="6"/>
      <c r="G18" s="15"/>
      <c r="H18" s="13"/>
      <c r="I18" s="7"/>
      <c r="J18" s="21"/>
      <c r="K18" s="14"/>
    </row>
    <row r="19" spans="2:11" ht="63" customHeight="1">
      <c r="B19" s="14"/>
      <c r="C19" s="6" t="s">
        <v>421</v>
      </c>
      <c r="D19" s="142"/>
      <c r="E19" s="142"/>
      <c r="F19" s="142"/>
      <c r="G19" s="142"/>
      <c r="H19" s="142"/>
      <c r="I19" s="7" t="s">
        <v>422</v>
      </c>
      <c r="J19" s="21">
        <f>J15</f>
        <v>6</v>
      </c>
      <c r="K19" s="14"/>
    </row>
    <row r="20" spans="2:11" ht="22.35" customHeight="1">
      <c r="B20" s="14"/>
      <c r="C20" s="6" t="s">
        <v>429</v>
      </c>
      <c r="D20" s="13"/>
      <c r="E20" s="13"/>
      <c r="F20" s="13"/>
      <c r="G20" s="13"/>
      <c r="H20" s="13"/>
      <c r="I20" s="17" t="s">
        <v>25</v>
      </c>
      <c r="J20" s="21">
        <f>J16</f>
        <v>5.25</v>
      </c>
      <c r="K20" s="24"/>
    </row>
    <row r="21" spans="2:11" ht="22.35" customHeight="1">
      <c r="B21" s="16"/>
      <c r="C21" s="13"/>
      <c r="D21" s="13"/>
      <c r="E21" s="13"/>
      <c r="F21" s="13"/>
      <c r="G21" s="13"/>
      <c r="H21" s="13"/>
      <c r="I21" s="13"/>
      <c r="J21" s="21"/>
      <c r="K21" s="24"/>
    </row>
    <row r="22" spans="2:11" ht="22.35" customHeight="1">
      <c r="B22" s="16"/>
      <c r="C22" s="16"/>
      <c r="D22" s="16"/>
      <c r="E22" s="16"/>
      <c r="F22" s="16"/>
      <c r="G22" s="13"/>
      <c r="H22" s="13"/>
      <c r="I22" s="13"/>
      <c r="J22" s="24"/>
      <c r="K22" s="14"/>
    </row>
    <row r="23" spans="2:11" ht="22.35" customHeight="1">
      <c r="B23" s="14"/>
      <c r="C23" s="8"/>
      <c r="D23" s="8"/>
      <c r="E23" s="13"/>
      <c r="F23" s="13"/>
      <c r="G23" s="13"/>
      <c r="H23" s="13"/>
      <c r="I23" s="13"/>
      <c r="J23" s="13"/>
      <c r="K23" s="14"/>
    </row>
    <row r="24" spans="2:11" ht="21.7" customHeight="1">
      <c r="B24" s="374" t="s">
        <v>171</v>
      </c>
      <c r="C24" s="375"/>
      <c r="D24" s="375"/>
      <c r="E24" s="375"/>
      <c r="F24" s="375"/>
      <c r="G24" s="375"/>
      <c r="H24" s="375"/>
      <c r="I24" s="375"/>
      <c r="J24" s="376"/>
      <c r="K24" s="14"/>
    </row>
    <row r="25" spans="2:11" ht="21.7" customHeight="1">
      <c r="B25" s="8"/>
      <c r="C25" s="8"/>
      <c r="D25" s="8"/>
      <c r="E25" s="13"/>
      <c r="F25" s="13"/>
      <c r="G25" s="13"/>
      <c r="H25" s="13"/>
      <c r="I25" s="13"/>
      <c r="J25" s="13"/>
      <c r="K25" s="14"/>
    </row>
    <row r="26" spans="2:11">
      <c r="B26" s="6" t="s">
        <v>1</v>
      </c>
      <c r="C26" s="337" t="s">
        <v>2</v>
      </c>
      <c r="D26" s="337"/>
      <c r="E26" s="337"/>
      <c r="F26" s="337" t="s">
        <v>3</v>
      </c>
      <c r="G26" s="337"/>
      <c r="H26" s="7" t="s">
        <v>4</v>
      </c>
      <c r="I26" s="7" t="s">
        <v>5</v>
      </c>
      <c r="J26" s="7" t="s">
        <v>172</v>
      </c>
      <c r="K26" s="7" t="s">
        <v>173</v>
      </c>
    </row>
    <row r="27" spans="2:11" ht="211.05" customHeight="1">
      <c r="B27" s="16">
        <v>1</v>
      </c>
      <c r="C27" s="328" t="s">
        <v>174</v>
      </c>
      <c r="D27" s="329"/>
      <c r="E27" s="329"/>
      <c r="F27" s="330" t="s">
        <v>8</v>
      </c>
      <c r="G27" s="330"/>
      <c r="H27" s="8" t="s">
        <v>175</v>
      </c>
      <c r="I27" s="22">
        <v>1</v>
      </c>
      <c r="J27" s="23"/>
      <c r="K27" s="16"/>
    </row>
    <row r="28" spans="2:11" ht="239.95" customHeight="1">
      <c r="B28" s="16">
        <v>2</v>
      </c>
      <c r="C28" s="328" t="s">
        <v>176</v>
      </c>
      <c r="D28" s="329"/>
      <c r="E28" s="329"/>
      <c r="F28" s="330" t="s">
        <v>11</v>
      </c>
      <c r="G28" s="330"/>
      <c r="H28" s="16" t="s">
        <v>12</v>
      </c>
      <c r="I28" s="16"/>
      <c r="J28" s="23"/>
      <c r="K28" s="16"/>
    </row>
    <row r="29" spans="2:11" ht="234.8" customHeight="1">
      <c r="B29" s="16">
        <v>3</v>
      </c>
      <c r="C29" s="328" t="s">
        <v>177</v>
      </c>
      <c r="D29" s="329"/>
      <c r="E29" s="329"/>
      <c r="F29" s="330" t="s">
        <v>14</v>
      </c>
      <c r="G29" s="330"/>
      <c r="H29" s="16" t="s">
        <v>15</v>
      </c>
      <c r="I29" s="16"/>
      <c r="J29" s="23"/>
      <c r="K29" s="16"/>
    </row>
    <row r="30" spans="2:11" s="1" customFormat="1" ht="83.25" customHeight="1">
      <c r="B30" s="16">
        <v>4</v>
      </c>
      <c r="C30" s="328" t="s">
        <v>178</v>
      </c>
      <c r="D30" s="329"/>
      <c r="E30" s="329"/>
      <c r="F30" s="330" t="s">
        <v>16</v>
      </c>
      <c r="G30" s="330"/>
      <c r="H30" s="16" t="s">
        <v>17</v>
      </c>
      <c r="I30" s="16"/>
      <c r="J30" s="23"/>
      <c r="K30" s="16"/>
    </row>
    <row r="31" spans="2:11" s="1" customFormat="1" ht="162" customHeight="1">
      <c r="B31" s="16">
        <v>5</v>
      </c>
      <c r="C31" s="328" t="s">
        <v>179</v>
      </c>
      <c r="D31" s="329"/>
      <c r="E31" s="329"/>
      <c r="F31" s="330" t="s">
        <v>112</v>
      </c>
      <c r="G31" s="330"/>
      <c r="H31" s="16" t="s">
        <v>12</v>
      </c>
      <c r="I31" s="22"/>
      <c r="J31" s="23"/>
      <c r="K31" s="16"/>
    </row>
    <row r="32" spans="2:11" s="1" customFormat="1" ht="209.6" customHeight="1">
      <c r="B32" s="16">
        <v>6</v>
      </c>
      <c r="C32" s="328" t="s">
        <v>180</v>
      </c>
      <c r="D32" s="329"/>
      <c r="E32" s="329"/>
      <c r="F32" s="330" t="s">
        <v>20</v>
      </c>
      <c r="G32" s="330"/>
      <c r="H32" s="8" t="s">
        <v>21</v>
      </c>
      <c r="I32" s="22"/>
      <c r="J32" s="23"/>
      <c r="K32" s="16"/>
    </row>
    <row r="33" spans="2:11" s="1" customFormat="1" ht="236.6" customHeight="1">
      <c r="B33" s="16">
        <v>7</v>
      </c>
      <c r="C33" s="328" t="s">
        <v>181</v>
      </c>
      <c r="D33" s="329"/>
      <c r="E33" s="329"/>
      <c r="F33" s="330" t="s">
        <v>22</v>
      </c>
      <c r="G33" s="330"/>
      <c r="H33" s="8" t="s">
        <v>23</v>
      </c>
      <c r="I33" s="16"/>
      <c r="J33" s="23"/>
      <c r="K33" s="16"/>
    </row>
    <row r="34" spans="2:11" s="1" customFormat="1" ht="194.95" customHeight="1">
      <c r="B34" s="16">
        <v>8</v>
      </c>
      <c r="C34" s="328" t="s">
        <v>182</v>
      </c>
      <c r="D34" s="329"/>
      <c r="E34" s="329"/>
      <c r="F34" s="330" t="s">
        <v>183</v>
      </c>
      <c r="G34" s="330"/>
      <c r="H34" s="8" t="s">
        <v>25</v>
      </c>
      <c r="I34" s="16"/>
      <c r="J34" s="23"/>
      <c r="K34" s="16"/>
    </row>
    <row r="35" spans="2:11" s="1" customFormat="1" ht="88.4" customHeight="1">
      <c r="B35" s="16">
        <v>9</v>
      </c>
      <c r="C35" s="328" t="s">
        <v>184</v>
      </c>
      <c r="D35" s="329"/>
      <c r="E35" s="329"/>
      <c r="F35" s="330" t="s">
        <v>26</v>
      </c>
      <c r="G35" s="330"/>
      <c r="H35" s="8" t="s">
        <v>27</v>
      </c>
      <c r="I35" s="16"/>
      <c r="J35" s="23"/>
      <c r="K35" s="16"/>
    </row>
    <row r="36" spans="2:11" s="1" customFormat="1" ht="272.60000000000002" customHeight="1">
      <c r="B36" s="16">
        <v>10</v>
      </c>
      <c r="C36" s="328" t="s">
        <v>185</v>
      </c>
      <c r="D36" s="329"/>
      <c r="E36" s="329"/>
      <c r="F36" s="330" t="s">
        <v>29</v>
      </c>
      <c r="G36" s="330"/>
      <c r="H36" s="8" t="s">
        <v>27</v>
      </c>
      <c r="I36" s="16"/>
      <c r="J36" s="23"/>
      <c r="K36" s="16"/>
    </row>
    <row r="37" spans="2:11" s="1" customFormat="1" ht="192.05" customHeight="1">
      <c r="B37" s="16">
        <v>11</v>
      </c>
      <c r="C37" s="328" t="s">
        <v>186</v>
      </c>
      <c r="D37" s="329"/>
      <c r="E37" s="329"/>
      <c r="F37" s="330" t="s">
        <v>31</v>
      </c>
      <c r="G37" s="330"/>
      <c r="H37" s="8" t="s">
        <v>27</v>
      </c>
      <c r="I37" s="16"/>
      <c r="J37" s="23"/>
      <c r="K37" s="16"/>
    </row>
    <row r="38" spans="2:11" s="1" customFormat="1" ht="233.2" customHeight="1">
      <c r="B38" s="16">
        <v>12</v>
      </c>
      <c r="C38" s="328" t="s">
        <v>187</v>
      </c>
      <c r="D38" s="329"/>
      <c r="E38" s="329"/>
      <c r="F38" s="330" t="s">
        <v>33</v>
      </c>
      <c r="G38" s="330"/>
      <c r="H38" s="8" t="s">
        <v>27</v>
      </c>
      <c r="I38" s="16"/>
      <c r="J38" s="23"/>
      <c r="K38" s="16"/>
    </row>
    <row r="39" spans="2:11" s="1" customFormat="1" ht="292.35000000000002" customHeight="1">
      <c r="B39" s="16">
        <v>13</v>
      </c>
      <c r="C39" s="328" t="s">
        <v>188</v>
      </c>
      <c r="D39" s="329"/>
      <c r="E39" s="329"/>
      <c r="F39" s="330" t="s">
        <v>35</v>
      </c>
      <c r="G39" s="330"/>
      <c r="H39" s="8" t="s">
        <v>27</v>
      </c>
      <c r="I39" s="16"/>
      <c r="J39" s="23"/>
      <c r="K39" s="16"/>
    </row>
    <row r="40" spans="2:11" s="1" customFormat="1" ht="263.10000000000002" customHeight="1">
      <c r="B40" s="16">
        <v>14</v>
      </c>
      <c r="C40" s="328" t="s">
        <v>189</v>
      </c>
      <c r="D40" s="329"/>
      <c r="E40" s="329"/>
      <c r="F40" s="330" t="s">
        <v>37</v>
      </c>
      <c r="G40" s="330"/>
      <c r="H40" s="8" t="s">
        <v>27</v>
      </c>
      <c r="I40" s="16"/>
      <c r="J40" s="23"/>
      <c r="K40" s="16"/>
    </row>
    <row r="41" spans="2:11" s="1" customFormat="1" ht="248.95" customHeight="1">
      <c r="B41" s="16">
        <v>15</v>
      </c>
      <c r="C41" s="328" t="s">
        <v>190</v>
      </c>
      <c r="D41" s="329"/>
      <c r="E41" s="329"/>
      <c r="F41" s="330" t="s">
        <v>39</v>
      </c>
      <c r="G41" s="330"/>
      <c r="H41" s="16" t="s">
        <v>12</v>
      </c>
      <c r="I41" s="16"/>
      <c r="J41" s="23"/>
      <c r="K41" s="16"/>
    </row>
    <row r="42" spans="2:11" s="1" customFormat="1" ht="146.1" customHeight="1">
      <c r="B42" s="16">
        <v>16</v>
      </c>
      <c r="C42" s="328" t="s">
        <v>191</v>
      </c>
      <c r="D42" s="329"/>
      <c r="E42" s="329"/>
      <c r="F42" s="330" t="s">
        <v>40</v>
      </c>
      <c r="G42" s="330"/>
      <c r="H42" s="16"/>
      <c r="I42" s="16"/>
      <c r="J42" s="23"/>
      <c r="K42" s="16"/>
    </row>
    <row r="43" spans="2:11" s="1" customFormat="1" ht="112.05" customHeight="1">
      <c r="B43" s="16">
        <v>17</v>
      </c>
      <c r="C43" s="322" t="s">
        <v>41</v>
      </c>
      <c r="D43" s="322"/>
      <c r="E43" s="322"/>
      <c r="F43" s="330" t="s">
        <v>192</v>
      </c>
      <c r="G43" s="330"/>
      <c r="H43" s="7"/>
      <c r="I43" s="16"/>
      <c r="J43" s="23"/>
      <c r="K43" s="16"/>
    </row>
    <row r="44" spans="2:11" s="1" customFormat="1" ht="194.95" customHeight="1">
      <c r="B44" s="16">
        <v>18</v>
      </c>
      <c r="C44" s="328" t="s">
        <v>193</v>
      </c>
      <c r="D44" s="329"/>
      <c r="E44" s="329"/>
      <c r="F44" s="330" t="s">
        <v>43</v>
      </c>
      <c r="G44" s="330"/>
      <c r="H44" s="16" t="s">
        <v>12</v>
      </c>
      <c r="I44" s="16"/>
      <c r="J44" s="23"/>
      <c r="K44" s="16"/>
    </row>
    <row r="45" spans="2:11" s="1" customFormat="1" ht="270.64999999999998" customHeight="1">
      <c r="B45" s="16">
        <v>19</v>
      </c>
      <c r="C45" s="328" t="s">
        <v>194</v>
      </c>
      <c r="D45" s="329"/>
      <c r="E45" s="329"/>
      <c r="F45" s="330" t="s">
        <v>45</v>
      </c>
      <c r="G45" s="330"/>
      <c r="H45" s="16" t="s">
        <v>12</v>
      </c>
      <c r="I45" s="22"/>
      <c r="J45" s="23"/>
      <c r="K45" s="8"/>
    </row>
    <row r="46" spans="2:11" s="1" customFormat="1" ht="200.6" customHeight="1">
      <c r="B46" s="16">
        <v>20</v>
      </c>
      <c r="C46" s="328" t="s">
        <v>195</v>
      </c>
      <c r="D46" s="329"/>
      <c r="E46" s="329"/>
      <c r="F46" s="330" t="s">
        <v>47</v>
      </c>
      <c r="G46" s="330"/>
      <c r="H46" s="16" t="s">
        <v>12</v>
      </c>
      <c r="I46" s="22">
        <v>0</v>
      </c>
      <c r="J46" s="23"/>
      <c r="K46" s="16"/>
    </row>
    <row r="47" spans="2:11" s="1" customFormat="1" ht="53.2" customHeight="1">
      <c r="B47" s="16">
        <v>21</v>
      </c>
      <c r="C47" s="328" t="s">
        <v>196</v>
      </c>
      <c r="D47" s="329"/>
      <c r="E47" s="329"/>
      <c r="F47" s="330" t="s">
        <v>48</v>
      </c>
      <c r="G47" s="330"/>
      <c r="H47" s="16" t="s">
        <v>12</v>
      </c>
      <c r="I47" s="22">
        <v>0</v>
      </c>
      <c r="J47" s="23"/>
      <c r="K47" s="16"/>
    </row>
    <row r="48" spans="2:11" s="1" customFormat="1" ht="86.95" customHeight="1">
      <c r="B48" s="16">
        <v>22</v>
      </c>
      <c r="C48" s="328" t="s">
        <v>197</v>
      </c>
      <c r="D48" s="329"/>
      <c r="E48" s="329"/>
      <c r="F48" s="330" t="s">
        <v>50</v>
      </c>
      <c r="G48" s="330"/>
      <c r="H48" s="16" t="s">
        <v>12</v>
      </c>
      <c r="I48" s="16"/>
      <c r="J48" s="23"/>
      <c r="K48" s="16"/>
    </row>
    <row r="49" spans="2:11" s="1" customFormat="1" ht="163.44999999999999" customHeight="1">
      <c r="B49" s="16">
        <v>23</v>
      </c>
      <c r="C49" s="328" t="s">
        <v>51</v>
      </c>
      <c r="D49" s="328"/>
      <c r="E49" s="328"/>
      <c r="F49" s="330"/>
      <c r="G49" s="330"/>
      <c r="H49" s="6"/>
      <c r="I49" s="16"/>
      <c r="J49" s="23"/>
      <c r="K49" s="16"/>
    </row>
    <row r="50" spans="2:11" s="1" customFormat="1" ht="122.5" customHeight="1">
      <c r="B50" s="16">
        <v>24</v>
      </c>
      <c r="C50" s="328" t="s">
        <v>198</v>
      </c>
      <c r="D50" s="329"/>
      <c r="E50" s="329"/>
      <c r="F50" s="330" t="s">
        <v>54</v>
      </c>
      <c r="G50" s="330"/>
      <c r="H50" s="16"/>
      <c r="I50" s="16"/>
      <c r="J50" s="23"/>
      <c r="K50" s="14"/>
    </row>
    <row r="51" spans="2:11" s="1" customFormat="1" ht="104.15" customHeight="1">
      <c r="B51" s="16">
        <v>25</v>
      </c>
      <c r="C51" s="328" t="s">
        <v>199</v>
      </c>
      <c r="D51" s="329"/>
      <c r="E51" s="329"/>
      <c r="F51" s="330" t="s">
        <v>55</v>
      </c>
      <c r="G51" s="330"/>
      <c r="H51" s="8" t="s">
        <v>27</v>
      </c>
      <c r="I51" s="22"/>
      <c r="J51" s="23"/>
      <c r="K51" s="8"/>
    </row>
    <row r="52" spans="2:11" s="1" customFormat="1" ht="215.2" customHeight="1">
      <c r="B52" s="16">
        <v>26</v>
      </c>
      <c r="C52" s="328" t="s">
        <v>200</v>
      </c>
      <c r="D52" s="329"/>
      <c r="E52" s="329"/>
      <c r="F52" s="330" t="s">
        <v>56</v>
      </c>
      <c r="G52" s="330"/>
      <c r="H52" s="8" t="s">
        <v>27</v>
      </c>
      <c r="I52" s="16">
        <v>0</v>
      </c>
      <c r="J52" s="23"/>
      <c r="K52" s="16"/>
    </row>
    <row r="53" spans="2:11" s="1" customFormat="1" ht="227.1" customHeight="1">
      <c r="B53" s="16">
        <v>27</v>
      </c>
      <c r="C53" s="328" t="s">
        <v>201</v>
      </c>
      <c r="D53" s="329"/>
      <c r="E53" s="329"/>
      <c r="F53" s="330" t="s">
        <v>57</v>
      </c>
      <c r="G53" s="330"/>
      <c r="H53" s="8" t="s">
        <v>27</v>
      </c>
      <c r="I53" s="22">
        <f>J19</f>
        <v>6</v>
      </c>
      <c r="J53" s="23"/>
      <c r="K53" s="16"/>
    </row>
    <row r="54" spans="2:11" s="1" customFormat="1" ht="151.1" customHeight="1">
      <c r="B54" s="16">
        <v>28</v>
      </c>
      <c r="C54" s="329" t="s">
        <v>202</v>
      </c>
      <c r="D54" s="329"/>
      <c r="E54" s="329"/>
      <c r="F54" s="330" t="s">
        <v>203</v>
      </c>
      <c r="G54" s="330"/>
      <c r="H54" s="8" t="s">
        <v>12</v>
      </c>
      <c r="I54" s="16"/>
      <c r="J54" s="23"/>
      <c r="K54" s="16"/>
    </row>
    <row r="55" spans="2:11" s="1" customFormat="1" ht="298" customHeight="1">
      <c r="B55" s="16">
        <v>29</v>
      </c>
      <c r="C55" s="328" t="s">
        <v>204</v>
      </c>
      <c r="D55" s="329"/>
      <c r="E55" s="329"/>
      <c r="F55" s="330" t="s">
        <v>60</v>
      </c>
      <c r="G55" s="330"/>
      <c r="H55" s="8" t="s">
        <v>12</v>
      </c>
      <c r="I55" s="22"/>
      <c r="J55" s="23"/>
      <c r="K55" s="16"/>
    </row>
    <row r="56" spans="2:11" s="1" customFormat="1" ht="302.95" customHeight="1">
      <c r="B56" s="16">
        <v>30</v>
      </c>
      <c r="C56" s="328" t="s">
        <v>205</v>
      </c>
      <c r="D56" s="329"/>
      <c r="E56" s="329"/>
      <c r="F56" s="330" t="s">
        <v>62</v>
      </c>
      <c r="G56" s="330"/>
      <c r="H56" s="8" t="s">
        <v>27</v>
      </c>
      <c r="I56" s="22"/>
      <c r="J56" s="23"/>
      <c r="K56" s="16"/>
    </row>
    <row r="57" spans="2:11" s="1" customFormat="1" ht="399.05" customHeight="1">
      <c r="B57" s="16">
        <v>31</v>
      </c>
      <c r="C57" s="329" t="s">
        <v>206</v>
      </c>
      <c r="D57" s="329"/>
      <c r="E57" s="329"/>
      <c r="F57" s="330" t="s">
        <v>64</v>
      </c>
      <c r="G57" s="330"/>
      <c r="H57" s="8" t="s">
        <v>65</v>
      </c>
      <c r="I57" s="22"/>
      <c r="J57" s="23"/>
      <c r="K57" s="16"/>
    </row>
    <row r="58" spans="2:11" s="1" customFormat="1" ht="408.05" customHeight="1">
      <c r="B58" s="16">
        <v>32</v>
      </c>
      <c r="C58" s="328" t="s">
        <v>207</v>
      </c>
      <c r="D58" s="329"/>
      <c r="E58" s="329"/>
      <c r="F58" s="330" t="s">
        <v>67</v>
      </c>
      <c r="G58" s="330"/>
      <c r="H58" s="8" t="s">
        <v>208</v>
      </c>
      <c r="I58" s="22">
        <f>J86</f>
        <v>6</v>
      </c>
      <c r="J58" s="23"/>
      <c r="K58" s="16"/>
    </row>
    <row r="59" spans="2:11" s="1" customFormat="1" ht="356.95" customHeight="1">
      <c r="B59" s="16">
        <v>33</v>
      </c>
      <c r="C59" s="328" t="s">
        <v>209</v>
      </c>
      <c r="D59" s="329"/>
      <c r="E59" s="329"/>
      <c r="F59" s="330" t="s">
        <v>69</v>
      </c>
      <c r="G59" s="330"/>
      <c r="H59" s="8" t="s">
        <v>65</v>
      </c>
      <c r="I59" s="22"/>
      <c r="J59" s="23"/>
      <c r="K59" s="16"/>
    </row>
    <row r="60" spans="2:11" s="1" customFormat="1" ht="403.1" customHeight="1">
      <c r="B60" s="16">
        <v>34</v>
      </c>
      <c r="C60" s="328" t="s">
        <v>210</v>
      </c>
      <c r="D60" s="329"/>
      <c r="E60" s="329"/>
      <c r="F60" s="330" t="s">
        <v>71</v>
      </c>
      <c r="G60" s="330"/>
      <c r="H60" s="8" t="s">
        <v>25</v>
      </c>
      <c r="I60" s="16"/>
      <c r="J60" s="23"/>
      <c r="K60" s="16"/>
    </row>
    <row r="61" spans="2:11" s="1" customFormat="1" ht="248.95" customHeight="1">
      <c r="B61" s="16">
        <v>35</v>
      </c>
      <c r="C61" s="328" t="s">
        <v>211</v>
      </c>
      <c r="D61" s="329"/>
      <c r="E61" s="329"/>
      <c r="F61" s="330" t="s">
        <v>72</v>
      </c>
      <c r="G61" s="330"/>
      <c r="H61" s="8" t="s">
        <v>21</v>
      </c>
      <c r="I61" s="16"/>
      <c r="J61" s="23"/>
      <c r="K61" s="16"/>
    </row>
    <row r="62" spans="2:11" s="1" customFormat="1" ht="138.05000000000001" customHeight="1">
      <c r="B62" s="16">
        <v>36</v>
      </c>
      <c r="C62" s="328" t="s">
        <v>212</v>
      </c>
      <c r="D62" s="329"/>
      <c r="E62" s="329"/>
      <c r="F62" s="330" t="s">
        <v>115</v>
      </c>
      <c r="G62" s="330"/>
      <c r="H62" s="16" t="s">
        <v>17</v>
      </c>
      <c r="I62" s="16"/>
      <c r="J62" s="23"/>
      <c r="K62" s="16"/>
    </row>
    <row r="63" spans="2:11" s="1" customFormat="1" ht="167.15" customHeight="1">
      <c r="B63" s="16">
        <v>37</v>
      </c>
      <c r="C63" s="328" t="s">
        <v>213</v>
      </c>
      <c r="D63" s="329"/>
      <c r="E63" s="329"/>
      <c r="F63" s="330" t="s">
        <v>75</v>
      </c>
      <c r="G63" s="330"/>
      <c r="H63" s="16" t="s">
        <v>17</v>
      </c>
      <c r="I63" s="16"/>
      <c r="J63" s="23"/>
      <c r="K63" s="16"/>
    </row>
    <row r="64" spans="2:11" s="1" customFormat="1" ht="165.05" customHeight="1">
      <c r="B64" s="16">
        <v>38</v>
      </c>
      <c r="C64" s="329" t="s">
        <v>76</v>
      </c>
      <c r="D64" s="329"/>
      <c r="E64" s="329"/>
      <c r="F64" s="334" t="s">
        <v>77</v>
      </c>
      <c r="G64" s="334"/>
      <c r="H64" s="16" t="s">
        <v>17</v>
      </c>
      <c r="I64" s="24"/>
      <c r="J64" s="23"/>
      <c r="K64" s="16"/>
    </row>
    <row r="65" spans="2:11" s="1" customFormat="1" ht="409.35" customHeight="1">
      <c r="B65" s="16">
        <v>39</v>
      </c>
      <c r="C65" s="329" t="s">
        <v>79</v>
      </c>
      <c r="D65" s="329"/>
      <c r="E65" s="329"/>
      <c r="F65" s="334" t="s">
        <v>80</v>
      </c>
      <c r="G65" s="334"/>
      <c r="H65" s="16" t="s">
        <v>17</v>
      </c>
      <c r="I65" s="24"/>
      <c r="J65" s="23"/>
      <c r="K65" s="16"/>
    </row>
    <row r="66" spans="2:11" s="1" customFormat="1" ht="201.05" customHeight="1">
      <c r="B66" s="16">
        <v>40</v>
      </c>
      <c r="C66" s="333" t="s">
        <v>82</v>
      </c>
      <c r="D66" s="333"/>
      <c r="E66" s="333"/>
      <c r="F66" s="334" t="s">
        <v>83</v>
      </c>
      <c r="G66" s="334"/>
      <c r="H66" s="16" t="s">
        <v>78</v>
      </c>
      <c r="I66" s="24"/>
      <c r="J66" s="23"/>
      <c r="K66" s="16"/>
    </row>
    <row r="67" spans="2:11" s="1" customFormat="1" ht="201.05" customHeight="1">
      <c r="B67" s="16">
        <v>41</v>
      </c>
      <c r="C67" s="329" t="s">
        <v>84</v>
      </c>
      <c r="D67" s="329"/>
      <c r="E67" s="329"/>
      <c r="F67" s="330" t="s">
        <v>85</v>
      </c>
      <c r="G67" s="330"/>
      <c r="H67" s="8" t="s">
        <v>81</v>
      </c>
      <c r="I67" s="16"/>
      <c r="J67" s="23"/>
      <c r="K67" s="16"/>
    </row>
    <row r="68" spans="2:11" s="1" customFormat="1" ht="140.94999999999999" customHeight="1">
      <c r="B68" s="16">
        <v>42</v>
      </c>
      <c r="C68" s="333" t="s">
        <v>86</v>
      </c>
      <c r="D68" s="333"/>
      <c r="E68" s="333"/>
      <c r="F68" s="330" t="s">
        <v>87</v>
      </c>
      <c r="G68" s="330"/>
      <c r="H68" s="8" t="s">
        <v>81</v>
      </c>
      <c r="I68" s="16"/>
      <c r="J68" s="23"/>
      <c r="K68" s="16"/>
    </row>
    <row r="69" spans="2:11" s="1" customFormat="1" ht="228.7" customHeight="1">
      <c r="B69" s="16">
        <v>43</v>
      </c>
      <c r="C69" s="329" t="s">
        <v>89</v>
      </c>
      <c r="D69" s="329"/>
      <c r="E69" s="329"/>
      <c r="F69" s="330" t="s">
        <v>87</v>
      </c>
      <c r="G69" s="330"/>
      <c r="H69" s="8" t="s">
        <v>27</v>
      </c>
      <c r="I69" s="16"/>
      <c r="J69" s="23"/>
      <c r="K69" s="16"/>
    </row>
    <row r="70" spans="2:11" s="1" customFormat="1" ht="228.7" customHeight="1">
      <c r="B70" s="16">
        <v>44</v>
      </c>
      <c r="C70" s="329" t="s">
        <v>91</v>
      </c>
      <c r="D70" s="329"/>
      <c r="E70" s="329"/>
      <c r="F70" s="330" t="s">
        <v>92</v>
      </c>
      <c r="G70" s="330"/>
      <c r="H70" s="8" t="s">
        <v>17</v>
      </c>
      <c r="I70" s="16"/>
      <c r="J70" s="23"/>
      <c r="K70" s="16"/>
    </row>
    <row r="71" spans="2:11" s="1" customFormat="1" ht="228.7" customHeight="1">
      <c r="B71" s="16">
        <v>45</v>
      </c>
      <c r="C71" s="329" t="s">
        <v>214</v>
      </c>
      <c r="D71" s="329"/>
      <c r="E71" s="329"/>
      <c r="F71" s="330" t="s">
        <v>94</v>
      </c>
      <c r="G71" s="330"/>
      <c r="H71" s="8" t="s">
        <v>215</v>
      </c>
      <c r="I71" s="22">
        <v>0</v>
      </c>
      <c r="J71" s="23"/>
      <c r="K71" s="16"/>
    </row>
    <row r="72" spans="2:11" s="1" customFormat="1" ht="201.05" customHeight="1">
      <c r="B72" s="16">
        <v>46</v>
      </c>
      <c r="C72" s="329" t="s">
        <v>216</v>
      </c>
      <c r="D72" s="329"/>
      <c r="E72" s="329"/>
      <c r="F72" s="330" t="s">
        <v>96</v>
      </c>
      <c r="G72" s="330"/>
      <c r="H72" s="8" t="s">
        <v>17</v>
      </c>
      <c r="I72" s="22">
        <v>0</v>
      </c>
      <c r="J72" s="23"/>
      <c r="K72" s="16"/>
    </row>
    <row r="73" spans="2:11" s="1" customFormat="1" ht="146.1" customHeight="1">
      <c r="B73" s="16">
        <v>47</v>
      </c>
      <c r="C73" s="329" t="s">
        <v>97</v>
      </c>
      <c r="D73" s="329"/>
      <c r="E73" s="329"/>
      <c r="F73" s="330" t="s">
        <v>98</v>
      </c>
      <c r="G73" s="330"/>
      <c r="H73" s="8" t="s">
        <v>78</v>
      </c>
      <c r="I73" s="22"/>
      <c r="J73" s="23"/>
      <c r="K73" s="16">
        <v>0</v>
      </c>
    </row>
    <row r="74" spans="2:11" s="1" customFormat="1" ht="161.55000000000001" customHeight="1">
      <c r="B74" s="16">
        <v>48</v>
      </c>
      <c r="C74" s="329" t="s">
        <v>99</v>
      </c>
      <c r="D74" s="329"/>
      <c r="E74" s="329"/>
      <c r="F74" s="331" t="s">
        <v>100</v>
      </c>
      <c r="G74" s="332"/>
      <c r="H74" s="16" t="s">
        <v>217</v>
      </c>
      <c r="I74" s="20"/>
      <c r="J74" s="20"/>
      <c r="K74" s="20"/>
    </row>
    <row r="75" spans="2:11" s="1" customFormat="1" ht="161.55000000000001" customHeight="1">
      <c r="B75" s="16">
        <v>49</v>
      </c>
      <c r="C75" s="333" t="s">
        <v>102</v>
      </c>
      <c r="D75" s="333"/>
      <c r="E75" s="333"/>
      <c r="F75" s="331" t="s">
        <v>258</v>
      </c>
      <c r="G75" s="332"/>
      <c r="H75" s="16" t="s">
        <v>15</v>
      </c>
      <c r="I75" s="16"/>
      <c r="J75" s="16"/>
      <c r="K75" s="16"/>
    </row>
    <row r="76" spans="2:11" s="1" customFormat="1" ht="136.44999999999999" customHeight="1">
      <c r="B76" s="16">
        <v>50</v>
      </c>
      <c r="C76" s="333" t="s">
        <v>104</v>
      </c>
      <c r="D76" s="333"/>
      <c r="E76" s="333"/>
      <c r="F76" s="331" t="s">
        <v>105</v>
      </c>
      <c r="G76" s="332"/>
      <c r="H76" s="16" t="s">
        <v>217</v>
      </c>
      <c r="I76" s="16"/>
      <c r="J76" s="16"/>
      <c r="K76" s="16"/>
    </row>
    <row r="77" spans="2:11" s="1" customFormat="1" ht="57.7" customHeight="1">
      <c r="B77" s="325" t="s">
        <v>219</v>
      </c>
      <c r="C77" s="326"/>
      <c r="D77" s="327"/>
      <c r="E77" s="17" t="s">
        <v>220</v>
      </c>
      <c r="F77" s="17"/>
      <c r="G77" s="17" t="s">
        <v>221</v>
      </c>
      <c r="H77" s="17" t="s">
        <v>222</v>
      </c>
      <c r="I77" s="17" t="s">
        <v>223</v>
      </c>
      <c r="J77" s="17" t="s">
        <v>5</v>
      </c>
      <c r="K77" s="17" t="s">
        <v>4</v>
      </c>
    </row>
    <row r="78" spans="2:11" s="1" customFormat="1" ht="42.75" customHeight="1">
      <c r="B78" s="416" t="s">
        <v>224</v>
      </c>
      <c r="C78" s="417"/>
      <c r="D78" s="417"/>
      <c r="E78" s="418"/>
      <c r="F78" s="13"/>
      <c r="G78" s="13"/>
      <c r="H78" s="13"/>
      <c r="I78" s="8"/>
      <c r="J78" s="14"/>
      <c r="K78" s="17"/>
    </row>
    <row r="79" spans="2:11" s="1" customFormat="1">
      <c r="B79" s="410" t="s">
        <v>227</v>
      </c>
      <c r="C79" s="411"/>
      <c r="D79" s="412"/>
      <c r="E79" s="5"/>
      <c r="F79" s="13"/>
      <c r="G79" s="13"/>
      <c r="H79" s="13"/>
      <c r="I79" s="24"/>
      <c r="J79" s="33"/>
      <c r="K79" s="8" t="s">
        <v>21</v>
      </c>
    </row>
    <row r="80" spans="2:11" s="1" customFormat="1" ht="50.3" customHeight="1">
      <c r="B80" s="8"/>
      <c r="C80" s="31"/>
      <c r="D80" s="8"/>
      <c r="E80" s="5"/>
      <c r="F80" s="13"/>
      <c r="G80" s="13"/>
      <c r="H80" s="13"/>
      <c r="I80" s="24"/>
      <c r="J80" s="8"/>
      <c r="K80" s="8"/>
    </row>
    <row r="81" spans="1:30" s="1" customFormat="1" ht="21.7" customHeight="1">
      <c r="B81" s="14"/>
      <c r="C81" s="8"/>
      <c r="D81" s="8"/>
      <c r="E81" s="13"/>
      <c r="F81" s="13"/>
      <c r="G81" s="13"/>
      <c r="H81" s="13"/>
      <c r="I81" s="8"/>
      <c r="J81" s="13"/>
      <c r="K81" s="14"/>
    </row>
    <row r="82" spans="1:30" s="1" customFormat="1">
      <c r="B82" s="401" t="s">
        <v>259</v>
      </c>
      <c r="C82" s="402"/>
      <c r="D82" s="403"/>
      <c r="E82" s="82"/>
      <c r="F82" s="82"/>
      <c r="G82" s="13"/>
      <c r="H82" s="13"/>
      <c r="I82" s="8"/>
      <c r="J82" s="13"/>
      <c r="K82" s="14"/>
    </row>
    <row r="83" spans="1:30" s="1" customFormat="1">
      <c r="B83" s="413" t="s">
        <v>225</v>
      </c>
      <c r="C83" s="414"/>
      <c r="D83" s="415"/>
      <c r="E83" s="73"/>
      <c r="F83" s="73"/>
      <c r="G83" s="13"/>
      <c r="H83" s="13"/>
      <c r="I83" s="8"/>
      <c r="J83" s="33">
        <f>J20</f>
        <v>5.25</v>
      </c>
      <c r="K83" s="14"/>
    </row>
    <row r="84" spans="1:30" s="13" customFormat="1">
      <c r="A84" s="143"/>
      <c r="B84" s="413" t="s">
        <v>230</v>
      </c>
      <c r="C84" s="414"/>
      <c r="D84" s="415"/>
      <c r="E84" s="73"/>
      <c r="F84" s="73"/>
      <c r="I84" s="8"/>
      <c r="J84" s="33">
        <f>J83*0.1</f>
        <v>0.52500000000000002</v>
      </c>
      <c r="K84" s="14"/>
      <c r="L84" s="2"/>
      <c r="M84" s="2"/>
      <c r="N84" s="2"/>
      <c r="O84" s="2"/>
      <c r="P84" s="2"/>
      <c r="Q84" s="2"/>
      <c r="R84" s="2"/>
      <c r="S84" s="2"/>
      <c r="T84" s="2"/>
      <c r="U84" s="2"/>
      <c r="V84" s="2"/>
      <c r="W84" s="2"/>
      <c r="X84" s="2"/>
      <c r="Y84" s="2"/>
      <c r="Z84" s="2"/>
      <c r="AA84" s="2"/>
      <c r="AB84" s="2"/>
      <c r="AC84" s="2"/>
      <c r="AD84" s="2"/>
    </row>
    <row r="85" spans="1:30" s="13" customFormat="1">
      <c r="A85" s="2"/>
      <c r="B85" s="410" t="s">
        <v>227</v>
      </c>
      <c r="C85" s="411"/>
      <c r="D85" s="412"/>
      <c r="E85" s="73"/>
      <c r="F85" s="73"/>
      <c r="I85" s="8"/>
      <c r="J85" s="33">
        <f>SUM(J83:J84)</f>
        <v>5.7750000000000004</v>
      </c>
      <c r="K85" s="8" t="s">
        <v>25</v>
      </c>
      <c r="L85" s="2"/>
      <c r="M85" s="2"/>
      <c r="N85" s="2"/>
      <c r="O85" s="2"/>
      <c r="P85" s="2"/>
      <c r="Q85" s="2"/>
      <c r="R85" s="2"/>
      <c r="S85" s="2"/>
      <c r="T85" s="2"/>
      <c r="U85" s="2"/>
      <c r="V85" s="2"/>
      <c r="W85" s="2"/>
      <c r="X85" s="2"/>
      <c r="Y85" s="2"/>
      <c r="Z85" s="2"/>
      <c r="AA85" s="2"/>
      <c r="AB85" s="2"/>
      <c r="AC85" s="2"/>
      <c r="AD85" s="2"/>
    </row>
    <row r="86" spans="1:30">
      <c r="B86" s="410" t="s">
        <v>227</v>
      </c>
      <c r="C86" s="411"/>
      <c r="D86" s="412"/>
      <c r="E86" s="73"/>
      <c r="F86" s="73"/>
      <c r="G86" s="13"/>
      <c r="H86" s="13"/>
      <c r="I86" s="8"/>
      <c r="J86" s="33">
        <f>ROUNDUP(J85,0)</f>
        <v>6</v>
      </c>
      <c r="K86" s="8" t="s">
        <v>25</v>
      </c>
    </row>
  </sheetData>
  <mergeCells count="119">
    <mergeCell ref="E9:K9"/>
    <mergeCell ref="G13:I13"/>
    <mergeCell ref="B24:J24"/>
    <mergeCell ref="C26:E26"/>
    <mergeCell ref="F26:G26"/>
    <mergeCell ref="C27:E27"/>
    <mergeCell ref="F27:G27"/>
    <mergeCell ref="C28:E28"/>
    <mergeCell ref="F28:G28"/>
    <mergeCell ref="J13:J14"/>
    <mergeCell ref="K13:K14"/>
    <mergeCell ref="F29:G29"/>
    <mergeCell ref="C30:E30"/>
    <mergeCell ref="F30:G30"/>
    <mergeCell ref="C31:E31"/>
    <mergeCell ref="F31:G31"/>
    <mergeCell ref="C32:E32"/>
    <mergeCell ref="F32:G32"/>
    <mergeCell ref="C33:E33"/>
    <mergeCell ref="F33:G33"/>
    <mergeCell ref="F34:G34"/>
    <mergeCell ref="C35:E35"/>
    <mergeCell ref="F35:G35"/>
    <mergeCell ref="C36:E36"/>
    <mergeCell ref="F36:G36"/>
    <mergeCell ref="C37:E37"/>
    <mergeCell ref="F37:G37"/>
    <mergeCell ref="C38:E38"/>
    <mergeCell ref="F38:G38"/>
    <mergeCell ref="F39:G39"/>
    <mergeCell ref="C40:E40"/>
    <mergeCell ref="F40:G40"/>
    <mergeCell ref="C41:E41"/>
    <mergeCell ref="F41:G41"/>
    <mergeCell ref="C42:E42"/>
    <mergeCell ref="F42:G42"/>
    <mergeCell ref="C43:E43"/>
    <mergeCell ref="F43:G43"/>
    <mergeCell ref="F44:G44"/>
    <mergeCell ref="C45:E45"/>
    <mergeCell ref="F45:G45"/>
    <mergeCell ref="C46:E46"/>
    <mergeCell ref="F46:G46"/>
    <mergeCell ref="C47:E47"/>
    <mergeCell ref="F47:G47"/>
    <mergeCell ref="C48:E48"/>
    <mergeCell ref="F48:G48"/>
    <mergeCell ref="F49:G49"/>
    <mergeCell ref="C50:E50"/>
    <mergeCell ref="F50:G50"/>
    <mergeCell ref="C51:E51"/>
    <mergeCell ref="F51:G51"/>
    <mergeCell ref="C52:E52"/>
    <mergeCell ref="F52:G52"/>
    <mergeCell ref="C53:E53"/>
    <mergeCell ref="F53:G53"/>
    <mergeCell ref="F54:G54"/>
    <mergeCell ref="C55:E55"/>
    <mergeCell ref="F55:G55"/>
    <mergeCell ref="C56:E56"/>
    <mergeCell ref="F56:G56"/>
    <mergeCell ref="C57:E57"/>
    <mergeCell ref="F57:G57"/>
    <mergeCell ref="C58:E58"/>
    <mergeCell ref="F58:G58"/>
    <mergeCell ref="F59:G59"/>
    <mergeCell ref="C60:E60"/>
    <mergeCell ref="F60:G60"/>
    <mergeCell ref="C61:E61"/>
    <mergeCell ref="F61:G61"/>
    <mergeCell ref="C62:E62"/>
    <mergeCell ref="F62:G62"/>
    <mergeCell ref="C63:E63"/>
    <mergeCell ref="F63:G63"/>
    <mergeCell ref="F64:G64"/>
    <mergeCell ref="C65:E65"/>
    <mergeCell ref="F65:G65"/>
    <mergeCell ref="C66:E66"/>
    <mergeCell ref="F66:G66"/>
    <mergeCell ref="C67:E67"/>
    <mergeCell ref="F67:G67"/>
    <mergeCell ref="C68:E68"/>
    <mergeCell ref="F68:G68"/>
    <mergeCell ref="F74:G74"/>
    <mergeCell ref="C75:E75"/>
    <mergeCell ref="F75:G75"/>
    <mergeCell ref="C76:E76"/>
    <mergeCell ref="F76:G76"/>
    <mergeCell ref="B77:D77"/>
    <mergeCell ref="B78:E78"/>
    <mergeCell ref="B79:D79"/>
    <mergeCell ref="C69:E69"/>
    <mergeCell ref="F69:G69"/>
    <mergeCell ref="C70:E70"/>
    <mergeCell ref="F70:G70"/>
    <mergeCell ref="C71:E71"/>
    <mergeCell ref="F71:G71"/>
    <mergeCell ref="C72:E72"/>
    <mergeCell ref="F72:G72"/>
    <mergeCell ref="C73:E73"/>
    <mergeCell ref="F73:G73"/>
    <mergeCell ref="B82:D82"/>
    <mergeCell ref="B83:D83"/>
    <mergeCell ref="B84:D84"/>
    <mergeCell ref="B85:D85"/>
    <mergeCell ref="B86:D86"/>
    <mergeCell ref="B13:B14"/>
    <mergeCell ref="C13:C14"/>
    <mergeCell ref="D13:D14"/>
    <mergeCell ref="E13:E14"/>
    <mergeCell ref="C74:E74"/>
    <mergeCell ref="C64:E64"/>
    <mergeCell ref="C59:E59"/>
    <mergeCell ref="C54:E54"/>
    <mergeCell ref="C49:E49"/>
    <mergeCell ref="C44:E44"/>
    <mergeCell ref="C39:E39"/>
    <mergeCell ref="C34:E34"/>
    <mergeCell ref="C29:E29"/>
  </mergeCells>
  <pageMargins left="0.7" right="0.7" top="0.75" bottom="0.75" header="0.3" footer="0.3"/>
  <pageSetup scale="3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B2:K87"/>
  <sheetViews>
    <sheetView view="pageBreakPreview" zoomScale="73" zoomScaleNormal="60"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430</v>
      </c>
    </row>
    <row r="4" spans="2:11" ht="21.05" customHeight="1">
      <c r="B4" s="5" t="s">
        <v>119</v>
      </c>
      <c r="C4" s="8" t="s">
        <v>298</v>
      </c>
    </row>
    <row r="5" spans="2:11" ht="21.05" customHeight="1">
      <c r="B5" s="5" t="s">
        <v>122</v>
      </c>
      <c r="C5" s="7" t="s">
        <v>431</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432</v>
      </c>
      <c r="C9" s="7">
        <f>C7+1</f>
        <v>2</v>
      </c>
      <c r="E9" s="335"/>
      <c r="F9" s="335"/>
      <c r="G9" s="335"/>
      <c r="H9" s="335"/>
      <c r="I9" s="335"/>
      <c r="J9" s="335"/>
      <c r="K9" s="335"/>
    </row>
    <row r="10" spans="2:11" ht="21.05" customHeight="1">
      <c r="B10" s="5" t="s">
        <v>129</v>
      </c>
      <c r="C10" s="7" t="s">
        <v>301</v>
      </c>
      <c r="J10" s="19"/>
    </row>
    <row r="11" spans="2:11" ht="21.05" customHeight="1">
      <c r="B11" s="5" t="s">
        <v>131</v>
      </c>
      <c r="C11" s="7" t="s">
        <v>433</v>
      </c>
    </row>
    <row r="12" spans="2:11">
      <c r="B12" s="10"/>
      <c r="C12" s="11"/>
    </row>
    <row r="13" spans="2:11" ht="14.95" customHeight="1">
      <c r="B13" s="319" t="s">
        <v>434</v>
      </c>
      <c r="C13" s="319" t="s">
        <v>435</v>
      </c>
      <c r="D13" s="319" t="s">
        <v>436</v>
      </c>
      <c r="E13" s="319" t="s">
        <v>437</v>
      </c>
      <c r="F13" s="12"/>
      <c r="G13" s="319" t="s">
        <v>438</v>
      </c>
      <c r="H13" s="319"/>
      <c r="I13" s="319"/>
      <c r="J13" s="319" t="s">
        <v>138</v>
      </c>
      <c r="K13" s="319" t="s">
        <v>439</v>
      </c>
    </row>
    <row r="14" spans="2:11" ht="14.95" customHeight="1">
      <c r="B14" s="319"/>
      <c r="C14" s="319"/>
      <c r="D14" s="319"/>
      <c r="E14" s="319"/>
      <c r="F14" s="12" t="s">
        <v>140</v>
      </c>
      <c r="G14" s="12" t="s">
        <v>440</v>
      </c>
      <c r="H14" s="12" t="s">
        <v>441</v>
      </c>
      <c r="I14" s="12" t="s">
        <v>442</v>
      </c>
      <c r="J14" s="319"/>
      <c r="K14" s="319"/>
    </row>
    <row r="15" spans="2:11">
      <c r="B15" s="16" t="s">
        <v>252</v>
      </c>
      <c r="C15" s="8" t="s">
        <v>275</v>
      </c>
      <c r="D15" s="8" t="s">
        <v>146</v>
      </c>
      <c r="E15" s="8" t="s">
        <v>443</v>
      </c>
      <c r="F15" s="8">
        <v>2</v>
      </c>
      <c r="G15" s="8">
        <v>5.5</v>
      </c>
      <c r="H15" s="8"/>
      <c r="I15" s="14"/>
      <c r="J15" s="8">
        <f>F15*G15</f>
        <v>11</v>
      </c>
      <c r="K15" s="8" t="s">
        <v>148</v>
      </c>
    </row>
    <row r="16" spans="2:11" s="90" customFormat="1" ht="39.049999999999997" customHeight="1">
      <c r="B16" s="8" t="s">
        <v>444</v>
      </c>
      <c r="C16" s="8" t="s">
        <v>445</v>
      </c>
      <c r="D16" s="8" t="s">
        <v>445</v>
      </c>
      <c r="E16" s="8" t="s">
        <v>446</v>
      </c>
      <c r="F16" s="8">
        <v>5</v>
      </c>
      <c r="G16" s="8"/>
      <c r="H16" s="73"/>
      <c r="I16" s="73"/>
      <c r="J16" s="8">
        <f>F16</f>
        <v>5</v>
      </c>
      <c r="K16" s="16" t="s">
        <v>447</v>
      </c>
    </row>
    <row r="17" spans="2:11">
      <c r="B17" s="14"/>
      <c r="C17" s="8"/>
      <c r="D17" s="8"/>
      <c r="E17" s="14"/>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46" customHeight="1">
      <c r="B20" s="6"/>
      <c r="C20" s="6" t="s">
        <v>421</v>
      </c>
      <c r="D20" s="16"/>
      <c r="E20" s="6"/>
      <c r="F20" s="6"/>
      <c r="G20" s="15"/>
      <c r="H20" s="13"/>
      <c r="I20" s="7" t="s">
        <v>81</v>
      </c>
      <c r="J20" s="21">
        <f>+J15</f>
        <v>11</v>
      </c>
      <c r="K20" s="14"/>
    </row>
    <row r="21" spans="2:11" ht="44.2" customHeight="1">
      <c r="B21" s="6"/>
      <c r="C21" s="6" t="s">
        <v>448</v>
      </c>
      <c r="D21" s="14"/>
      <c r="E21" s="16"/>
      <c r="F21" s="16"/>
      <c r="G21" s="8"/>
      <c r="H21" s="8"/>
      <c r="I21" s="7" t="s">
        <v>27</v>
      </c>
      <c r="J21" s="21">
        <f>J16*2</f>
        <v>10</v>
      </c>
      <c r="K21" s="14"/>
    </row>
    <row r="22" spans="2:11" ht="22.35" customHeight="1">
      <c r="B22" s="6"/>
      <c r="C22" s="17"/>
      <c r="D22" s="14"/>
      <c r="E22" s="16"/>
      <c r="F22" s="16"/>
      <c r="G22" s="8"/>
      <c r="H22" s="8"/>
      <c r="I22" s="7"/>
      <c r="J22" s="21"/>
      <c r="K22" s="14"/>
    </row>
    <row r="23" spans="2:11">
      <c r="B23" s="324" t="s">
        <v>449</v>
      </c>
      <c r="C23" s="324"/>
      <c r="D23" s="324"/>
      <c r="E23" s="324"/>
      <c r="F23" s="324"/>
      <c r="G23" s="324"/>
      <c r="H23" s="324"/>
      <c r="I23" s="324"/>
      <c r="J23" s="324"/>
      <c r="K23" s="14"/>
    </row>
    <row r="24" spans="2:11">
      <c r="B24" s="8"/>
      <c r="C24" s="8"/>
      <c r="D24" s="8"/>
      <c r="E24" s="13"/>
      <c r="F24" s="13"/>
      <c r="G24" s="13"/>
      <c r="H24" s="13"/>
      <c r="I24" s="13"/>
      <c r="J24" s="13"/>
      <c r="K24" s="14"/>
    </row>
    <row r="25" spans="2:11" s="1" customFormat="1" ht="29.1" customHeight="1">
      <c r="B25" s="6" t="s">
        <v>1</v>
      </c>
      <c r="C25" s="337" t="s">
        <v>2</v>
      </c>
      <c r="D25" s="337"/>
      <c r="E25" s="337"/>
      <c r="F25" s="337" t="s">
        <v>3</v>
      </c>
      <c r="G25" s="337"/>
      <c r="H25" s="7" t="s">
        <v>4</v>
      </c>
      <c r="I25" s="7" t="s">
        <v>5</v>
      </c>
      <c r="J25" s="7" t="s">
        <v>172</v>
      </c>
      <c r="K25" s="7" t="s">
        <v>173</v>
      </c>
    </row>
    <row r="26" spans="2:11" s="1" customFormat="1" ht="162" customHeight="1">
      <c r="B26" s="16">
        <v>1</v>
      </c>
      <c r="C26" s="328" t="s">
        <v>174</v>
      </c>
      <c r="D26" s="329"/>
      <c r="E26" s="329"/>
      <c r="F26" s="330" t="s">
        <v>8</v>
      </c>
      <c r="G26" s="330"/>
      <c r="H26" s="8" t="s">
        <v>175</v>
      </c>
      <c r="I26" s="22">
        <v>1</v>
      </c>
      <c r="J26" s="23"/>
      <c r="K26" s="16"/>
    </row>
    <row r="27" spans="2:11" s="1" customFormat="1" ht="209.6" customHeight="1">
      <c r="B27" s="16">
        <v>2</v>
      </c>
      <c r="C27" s="328" t="s">
        <v>176</v>
      </c>
      <c r="D27" s="329"/>
      <c r="E27" s="329"/>
      <c r="F27" s="330" t="s">
        <v>11</v>
      </c>
      <c r="G27" s="330"/>
      <c r="H27" s="16" t="s">
        <v>12</v>
      </c>
      <c r="I27" s="16"/>
      <c r="J27" s="23"/>
      <c r="K27" s="16"/>
    </row>
    <row r="28" spans="2:11" s="1" customFormat="1" ht="236.6" customHeight="1">
      <c r="B28" s="16">
        <v>3</v>
      </c>
      <c r="C28" s="328" t="s">
        <v>177</v>
      </c>
      <c r="D28" s="329"/>
      <c r="E28" s="329"/>
      <c r="F28" s="330" t="s">
        <v>14</v>
      </c>
      <c r="G28" s="330"/>
      <c r="H28" s="16" t="s">
        <v>15</v>
      </c>
      <c r="I28" s="16"/>
      <c r="J28" s="23"/>
      <c r="K28" s="16"/>
    </row>
    <row r="29" spans="2:11" s="1" customFormat="1" ht="194.95" customHeight="1">
      <c r="B29" s="16">
        <v>4</v>
      </c>
      <c r="C29" s="328" t="s">
        <v>178</v>
      </c>
      <c r="D29" s="329"/>
      <c r="E29" s="329"/>
      <c r="F29" s="330" t="s">
        <v>16</v>
      </c>
      <c r="G29" s="330"/>
      <c r="H29" s="16" t="s">
        <v>17</v>
      </c>
      <c r="I29" s="16"/>
      <c r="J29" s="23"/>
      <c r="K29" s="16"/>
    </row>
    <row r="30" spans="2:11" s="1" customFormat="1" ht="88.4" customHeight="1">
      <c r="B30" s="16">
        <v>5</v>
      </c>
      <c r="C30" s="328" t="s">
        <v>179</v>
      </c>
      <c r="D30" s="329"/>
      <c r="E30" s="329"/>
      <c r="F30" s="330" t="s">
        <v>112</v>
      </c>
      <c r="G30" s="330"/>
      <c r="H30" s="16" t="s">
        <v>12</v>
      </c>
      <c r="I30" s="22"/>
      <c r="J30" s="23"/>
      <c r="K30" s="16"/>
    </row>
    <row r="31" spans="2:11" s="1" customFormat="1" ht="333" customHeight="1">
      <c r="B31" s="16">
        <v>6</v>
      </c>
      <c r="C31" s="328" t="s">
        <v>180</v>
      </c>
      <c r="D31" s="329"/>
      <c r="E31" s="329"/>
      <c r="F31" s="330" t="s">
        <v>20</v>
      </c>
      <c r="G31" s="330"/>
      <c r="H31" s="8" t="s">
        <v>21</v>
      </c>
      <c r="I31" s="22"/>
      <c r="J31" s="23"/>
      <c r="K31" s="16"/>
    </row>
    <row r="32" spans="2:11" s="1" customFormat="1" ht="192.05" customHeight="1">
      <c r="B32" s="16">
        <v>7</v>
      </c>
      <c r="C32" s="328" t="s">
        <v>181</v>
      </c>
      <c r="D32" s="329"/>
      <c r="E32" s="329"/>
      <c r="F32" s="330" t="s">
        <v>22</v>
      </c>
      <c r="G32" s="330"/>
      <c r="H32" s="8" t="s">
        <v>23</v>
      </c>
      <c r="I32" s="16"/>
      <c r="J32" s="23"/>
      <c r="K32" s="16"/>
    </row>
    <row r="33" spans="2:11" s="1" customFormat="1" ht="232.75" customHeight="1">
      <c r="B33" s="16">
        <v>8</v>
      </c>
      <c r="C33" s="328" t="s">
        <v>182</v>
      </c>
      <c r="D33" s="329"/>
      <c r="E33" s="329"/>
      <c r="F33" s="330" t="s">
        <v>183</v>
      </c>
      <c r="G33" s="330"/>
      <c r="H33" s="8" t="s">
        <v>25</v>
      </c>
      <c r="I33" s="16"/>
      <c r="J33" s="23"/>
      <c r="K33" s="16"/>
    </row>
    <row r="34" spans="2:11" s="1" customFormat="1" ht="292.35000000000002" customHeight="1">
      <c r="B34" s="16">
        <v>9</v>
      </c>
      <c r="C34" s="328" t="s">
        <v>184</v>
      </c>
      <c r="D34" s="329"/>
      <c r="E34" s="329"/>
      <c r="F34" s="330" t="s">
        <v>26</v>
      </c>
      <c r="G34" s="330"/>
      <c r="H34" s="8" t="s">
        <v>27</v>
      </c>
      <c r="I34" s="16"/>
      <c r="J34" s="23"/>
      <c r="K34" s="16"/>
    </row>
    <row r="35" spans="2:11" s="1" customFormat="1" ht="262.8" customHeight="1">
      <c r="B35" s="16">
        <v>10</v>
      </c>
      <c r="C35" s="328" t="s">
        <v>185</v>
      </c>
      <c r="D35" s="329"/>
      <c r="E35" s="329"/>
      <c r="F35" s="330" t="s">
        <v>29</v>
      </c>
      <c r="G35" s="330"/>
      <c r="H35" s="8" t="s">
        <v>27</v>
      </c>
      <c r="I35" s="16"/>
      <c r="J35" s="23"/>
      <c r="K35" s="16"/>
    </row>
    <row r="36" spans="2:11" s="1" customFormat="1" ht="248.95" customHeight="1">
      <c r="B36" s="16">
        <v>11</v>
      </c>
      <c r="C36" s="328" t="s">
        <v>450</v>
      </c>
      <c r="D36" s="329"/>
      <c r="E36" s="329"/>
      <c r="F36" s="330" t="s">
        <v>31</v>
      </c>
      <c r="G36" s="330"/>
      <c r="H36" s="8" t="s">
        <v>27</v>
      </c>
      <c r="I36" s="16"/>
      <c r="J36" s="23"/>
      <c r="K36" s="16"/>
    </row>
    <row r="37" spans="2:11" s="1" customFormat="1" ht="145.80000000000001" customHeight="1">
      <c r="B37" s="16">
        <v>12</v>
      </c>
      <c r="C37" s="328" t="s">
        <v>451</v>
      </c>
      <c r="D37" s="329"/>
      <c r="E37" s="329"/>
      <c r="F37" s="330" t="s">
        <v>33</v>
      </c>
      <c r="G37" s="330"/>
      <c r="H37" s="8" t="s">
        <v>27</v>
      </c>
      <c r="I37" s="16"/>
      <c r="J37" s="23"/>
      <c r="K37" s="16"/>
    </row>
    <row r="38" spans="2:11" s="1" customFormat="1" ht="282.7" customHeight="1">
      <c r="B38" s="16">
        <v>13</v>
      </c>
      <c r="C38" s="328" t="s">
        <v>452</v>
      </c>
      <c r="D38" s="329"/>
      <c r="E38" s="329"/>
      <c r="F38" s="330" t="s">
        <v>35</v>
      </c>
      <c r="G38" s="330"/>
      <c r="H38" s="8" t="s">
        <v>27</v>
      </c>
      <c r="I38" s="16"/>
      <c r="J38" s="23"/>
      <c r="K38" s="16"/>
    </row>
    <row r="39" spans="2:11" s="1" customFormat="1" ht="166.85" customHeight="1">
      <c r="B39" s="16">
        <v>14</v>
      </c>
      <c r="C39" s="328" t="s">
        <v>453</v>
      </c>
      <c r="D39" s="329"/>
      <c r="E39" s="329"/>
      <c r="F39" s="330" t="s">
        <v>37</v>
      </c>
      <c r="G39" s="330"/>
      <c r="H39" s="8" t="s">
        <v>27</v>
      </c>
      <c r="I39" s="16"/>
      <c r="J39" s="23"/>
      <c r="K39" s="16"/>
    </row>
    <row r="40" spans="2:11" s="1" customFormat="1" ht="270.64999999999998" customHeight="1">
      <c r="B40" s="16">
        <v>15</v>
      </c>
      <c r="C40" s="328" t="s">
        <v>454</v>
      </c>
      <c r="D40" s="329"/>
      <c r="E40" s="329"/>
      <c r="F40" s="330" t="s">
        <v>39</v>
      </c>
      <c r="G40" s="330"/>
      <c r="H40" s="16" t="s">
        <v>12</v>
      </c>
      <c r="I40" s="16"/>
      <c r="J40" s="23"/>
      <c r="K40" s="16"/>
    </row>
    <row r="41" spans="2:11" s="1" customFormat="1" ht="200.6" customHeight="1">
      <c r="B41" s="16">
        <v>16</v>
      </c>
      <c r="C41" s="328" t="s">
        <v>455</v>
      </c>
      <c r="D41" s="329"/>
      <c r="E41" s="329"/>
      <c r="F41" s="330" t="s">
        <v>40</v>
      </c>
      <c r="G41" s="330"/>
      <c r="H41" s="16"/>
      <c r="I41" s="16"/>
      <c r="J41" s="23"/>
      <c r="K41" s="16"/>
    </row>
    <row r="42" spans="2:11" s="1" customFormat="1" ht="52.75" customHeight="1">
      <c r="B42" s="16">
        <v>17</v>
      </c>
      <c r="C42" s="328" t="s">
        <v>41</v>
      </c>
      <c r="D42" s="328"/>
      <c r="E42" s="328"/>
      <c r="F42" s="330" t="s">
        <v>456</v>
      </c>
      <c r="G42" s="330"/>
      <c r="H42" s="7"/>
      <c r="I42" s="16"/>
      <c r="J42" s="23"/>
      <c r="K42" s="16"/>
    </row>
    <row r="43" spans="2:11" s="1" customFormat="1" ht="86.95" customHeight="1">
      <c r="B43" s="16">
        <v>18</v>
      </c>
      <c r="C43" s="328" t="s">
        <v>193</v>
      </c>
      <c r="D43" s="329"/>
      <c r="E43" s="329"/>
      <c r="F43" s="330" t="s">
        <v>43</v>
      </c>
      <c r="G43" s="330"/>
      <c r="H43" s="16" t="s">
        <v>12</v>
      </c>
      <c r="I43" s="16"/>
      <c r="J43" s="23"/>
      <c r="K43" s="16"/>
    </row>
    <row r="44" spans="2:11" s="1" customFormat="1" ht="163.44999999999999" customHeight="1">
      <c r="B44" s="16">
        <v>19</v>
      </c>
      <c r="C44" s="328" t="s">
        <v>257</v>
      </c>
      <c r="D44" s="329"/>
      <c r="E44" s="329"/>
      <c r="F44" s="330" t="s">
        <v>45</v>
      </c>
      <c r="G44" s="330"/>
      <c r="H44" s="16" t="s">
        <v>12</v>
      </c>
      <c r="I44" s="22"/>
      <c r="J44" s="23"/>
      <c r="K44" s="8"/>
    </row>
    <row r="45" spans="2:11" s="1" customFormat="1" ht="122.5" customHeight="1">
      <c r="B45" s="16">
        <v>20</v>
      </c>
      <c r="C45" s="328" t="s">
        <v>195</v>
      </c>
      <c r="D45" s="329"/>
      <c r="E45" s="329"/>
      <c r="F45" s="330" t="s">
        <v>47</v>
      </c>
      <c r="G45" s="330"/>
      <c r="H45" s="16" t="s">
        <v>12</v>
      </c>
      <c r="I45" s="22"/>
      <c r="J45" s="23"/>
      <c r="K45" s="16"/>
    </row>
    <row r="46" spans="2:11" s="1" customFormat="1" ht="103.85" customHeight="1">
      <c r="B46" s="16">
        <v>21</v>
      </c>
      <c r="C46" s="328" t="s">
        <v>457</v>
      </c>
      <c r="D46" s="329"/>
      <c r="E46" s="329"/>
      <c r="F46" s="330" t="s">
        <v>48</v>
      </c>
      <c r="G46" s="330"/>
      <c r="H46" s="16" t="s">
        <v>12</v>
      </c>
      <c r="I46" s="22">
        <v>0</v>
      </c>
      <c r="J46" s="23"/>
      <c r="K46" s="16"/>
    </row>
    <row r="47" spans="2:11" s="1" customFormat="1" ht="214.75" customHeight="1">
      <c r="B47" s="16">
        <v>22</v>
      </c>
      <c r="C47" s="328" t="s">
        <v>458</v>
      </c>
      <c r="D47" s="329"/>
      <c r="E47" s="329"/>
      <c r="F47" s="330" t="s">
        <v>50</v>
      </c>
      <c r="G47" s="330"/>
      <c r="H47" s="16" t="s">
        <v>12</v>
      </c>
      <c r="I47" s="16"/>
      <c r="J47" s="23"/>
      <c r="K47" s="16"/>
    </row>
    <row r="48" spans="2:11" s="1" customFormat="1" ht="32.15" customHeight="1">
      <c r="B48" s="16">
        <v>23</v>
      </c>
      <c r="C48" s="328" t="s">
        <v>459</v>
      </c>
      <c r="D48" s="328"/>
      <c r="E48" s="328"/>
      <c r="F48" s="330"/>
      <c r="G48" s="330"/>
      <c r="H48" s="6"/>
      <c r="I48" s="16"/>
      <c r="J48" s="23"/>
      <c r="K48" s="16"/>
    </row>
    <row r="49" spans="2:11" s="1" customFormat="1" ht="64.45" customHeight="1">
      <c r="B49" s="16">
        <v>24</v>
      </c>
      <c r="C49" s="328" t="s">
        <v>198</v>
      </c>
      <c r="D49" s="329"/>
      <c r="E49" s="329"/>
      <c r="F49" s="330" t="s">
        <v>54</v>
      </c>
      <c r="G49" s="330"/>
      <c r="H49" s="16"/>
      <c r="I49" s="16"/>
      <c r="J49" s="23"/>
      <c r="K49" s="14"/>
    </row>
    <row r="50" spans="2:11" s="1" customFormat="1" ht="102.7" customHeight="1">
      <c r="B50" s="16">
        <v>25</v>
      </c>
      <c r="C50" s="328" t="s">
        <v>460</v>
      </c>
      <c r="D50" s="329"/>
      <c r="E50" s="329"/>
      <c r="F50" s="330" t="s">
        <v>55</v>
      </c>
      <c r="G50" s="330"/>
      <c r="H50" s="8" t="s">
        <v>27</v>
      </c>
      <c r="I50" s="22"/>
      <c r="J50" s="23"/>
      <c r="K50" s="8"/>
    </row>
    <row r="51" spans="2:11" s="1" customFormat="1" ht="216.65" customHeight="1">
      <c r="B51" s="16">
        <v>26</v>
      </c>
      <c r="C51" s="328" t="s">
        <v>461</v>
      </c>
      <c r="D51" s="329"/>
      <c r="E51" s="329"/>
      <c r="F51" s="330" t="s">
        <v>56</v>
      </c>
      <c r="G51" s="330"/>
      <c r="H51" s="8" t="s">
        <v>27</v>
      </c>
      <c r="I51" s="16"/>
      <c r="J51" s="23"/>
      <c r="K51" s="16"/>
    </row>
    <row r="52" spans="2:11" s="1" customFormat="1" ht="180.65" customHeight="1">
      <c r="B52" s="16">
        <v>27</v>
      </c>
      <c r="C52" s="328" t="s">
        <v>462</v>
      </c>
      <c r="D52" s="329"/>
      <c r="E52" s="329"/>
      <c r="F52" s="330" t="s">
        <v>57</v>
      </c>
      <c r="G52" s="330"/>
      <c r="H52" s="8" t="s">
        <v>27</v>
      </c>
      <c r="I52" s="22"/>
      <c r="J52" s="23"/>
      <c r="K52" s="16"/>
    </row>
    <row r="53" spans="2:11" s="1" customFormat="1" ht="153" customHeight="1">
      <c r="B53" s="16">
        <v>28</v>
      </c>
      <c r="C53" s="329" t="s">
        <v>202</v>
      </c>
      <c r="D53" s="329"/>
      <c r="E53" s="329"/>
      <c r="F53" s="330" t="s">
        <v>59</v>
      </c>
      <c r="G53" s="330"/>
      <c r="H53" s="8" t="s">
        <v>12</v>
      </c>
      <c r="I53" s="22">
        <f>J87</f>
        <v>13</v>
      </c>
      <c r="J53" s="23"/>
      <c r="K53" s="16"/>
    </row>
    <row r="54" spans="2:11" s="1" customFormat="1" ht="111.7" customHeight="1">
      <c r="B54" s="16">
        <v>29</v>
      </c>
      <c r="C54" s="328" t="s">
        <v>463</v>
      </c>
      <c r="D54" s="329"/>
      <c r="E54" s="329"/>
      <c r="F54" s="330" t="s">
        <v>60</v>
      </c>
      <c r="G54" s="330"/>
      <c r="H54" s="8" t="s">
        <v>12</v>
      </c>
      <c r="I54" s="22"/>
      <c r="J54" s="23"/>
      <c r="K54" s="16"/>
    </row>
    <row r="55" spans="2:11" s="1" customFormat="1" ht="241.75" customHeight="1">
      <c r="B55" s="16">
        <v>30</v>
      </c>
      <c r="C55" s="328" t="s">
        <v>464</v>
      </c>
      <c r="D55" s="329"/>
      <c r="E55" s="329"/>
      <c r="F55" s="330" t="s">
        <v>62</v>
      </c>
      <c r="G55" s="330"/>
      <c r="H55" s="8" t="s">
        <v>27</v>
      </c>
      <c r="I55" s="22"/>
      <c r="J55" s="23"/>
      <c r="K55" s="16"/>
    </row>
    <row r="56" spans="2:11" s="1" customFormat="1" ht="248.95" customHeight="1">
      <c r="B56" s="16">
        <v>31</v>
      </c>
      <c r="C56" s="329" t="s">
        <v>465</v>
      </c>
      <c r="D56" s="329"/>
      <c r="E56" s="329"/>
      <c r="F56" s="330" t="s">
        <v>64</v>
      </c>
      <c r="G56" s="330"/>
      <c r="H56" s="8" t="s">
        <v>65</v>
      </c>
      <c r="I56" s="22"/>
      <c r="J56" s="23"/>
      <c r="K56" s="16"/>
    </row>
    <row r="57" spans="2:11" s="1" customFormat="1" ht="138.05000000000001" customHeight="1">
      <c r="B57" s="16">
        <v>32</v>
      </c>
      <c r="C57" s="328" t="s">
        <v>466</v>
      </c>
      <c r="D57" s="329"/>
      <c r="E57" s="329"/>
      <c r="F57" s="330" t="s">
        <v>67</v>
      </c>
      <c r="G57" s="330"/>
      <c r="H57" s="8" t="s">
        <v>208</v>
      </c>
      <c r="I57" s="22"/>
      <c r="J57" s="23"/>
      <c r="K57" s="16"/>
    </row>
    <row r="58" spans="2:11" s="1" customFormat="1" ht="166.85" customHeight="1">
      <c r="B58" s="16">
        <v>33</v>
      </c>
      <c r="C58" s="328" t="s">
        <v>209</v>
      </c>
      <c r="D58" s="329"/>
      <c r="E58" s="329"/>
      <c r="F58" s="330" t="s">
        <v>69</v>
      </c>
      <c r="G58" s="330"/>
      <c r="H58" s="8" t="s">
        <v>65</v>
      </c>
      <c r="I58" s="22"/>
      <c r="J58" s="23"/>
      <c r="K58" s="16"/>
    </row>
    <row r="59" spans="2:11" s="1" customFormat="1" ht="165.05" customHeight="1">
      <c r="B59" s="16">
        <v>34</v>
      </c>
      <c r="C59" s="328" t="s">
        <v>210</v>
      </c>
      <c r="D59" s="329"/>
      <c r="E59" s="329"/>
      <c r="F59" s="330" t="s">
        <v>71</v>
      </c>
      <c r="G59" s="330"/>
      <c r="H59" s="8" t="s">
        <v>25</v>
      </c>
      <c r="I59" s="16"/>
      <c r="J59" s="23"/>
      <c r="K59" s="16"/>
    </row>
    <row r="60" spans="2:11" s="1" customFormat="1" ht="409.35" customHeight="1">
      <c r="B60" s="16">
        <v>35</v>
      </c>
      <c r="C60" s="328" t="s">
        <v>467</v>
      </c>
      <c r="D60" s="329"/>
      <c r="E60" s="329"/>
      <c r="F60" s="330" t="s">
        <v>72</v>
      </c>
      <c r="G60" s="330"/>
      <c r="H60" s="8" t="s">
        <v>21</v>
      </c>
      <c r="I60" s="16"/>
      <c r="J60" s="23"/>
      <c r="K60" s="16"/>
    </row>
    <row r="61" spans="2:11" s="1" customFormat="1" ht="201.05" customHeight="1">
      <c r="B61" s="16">
        <v>36</v>
      </c>
      <c r="C61" s="328" t="s">
        <v>212</v>
      </c>
      <c r="D61" s="329"/>
      <c r="E61" s="329"/>
      <c r="F61" s="330" t="s">
        <v>115</v>
      </c>
      <c r="G61" s="330"/>
      <c r="H61" s="16" t="s">
        <v>17</v>
      </c>
      <c r="I61" s="16"/>
      <c r="J61" s="23"/>
      <c r="K61" s="16"/>
    </row>
    <row r="62" spans="2:11" s="1" customFormat="1" ht="201.05" customHeight="1">
      <c r="B62" s="16">
        <v>37</v>
      </c>
      <c r="C62" s="328" t="s">
        <v>468</v>
      </c>
      <c r="D62" s="329"/>
      <c r="E62" s="329"/>
      <c r="F62" s="330" t="s">
        <v>75</v>
      </c>
      <c r="G62" s="330"/>
      <c r="H62" s="16" t="s">
        <v>17</v>
      </c>
      <c r="I62" s="16"/>
      <c r="J62" s="23"/>
      <c r="K62" s="16"/>
    </row>
    <row r="63" spans="2:11" s="1" customFormat="1" ht="140.94999999999999" customHeight="1">
      <c r="B63" s="16">
        <v>38</v>
      </c>
      <c r="C63" s="329" t="s">
        <v>76</v>
      </c>
      <c r="D63" s="329"/>
      <c r="E63" s="329"/>
      <c r="F63" s="334" t="s">
        <v>469</v>
      </c>
      <c r="G63" s="334"/>
      <c r="H63" s="16" t="s">
        <v>17</v>
      </c>
      <c r="I63" s="24"/>
      <c r="J63" s="23"/>
      <c r="K63" s="16"/>
    </row>
    <row r="64" spans="2:11" s="1" customFormat="1" ht="228.7" customHeight="1">
      <c r="B64" s="16">
        <v>39</v>
      </c>
      <c r="C64" s="329" t="s">
        <v>79</v>
      </c>
      <c r="D64" s="329"/>
      <c r="E64" s="329"/>
      <c r="F64" s="334" t="s">
        <v>80</v>
      </c>
      <c r="G64" s="334"/>
      <c r="H64" s="16" t="s">
        <v>17</v>
      </c>
      <c r="I64" s="24"/>
      <c r="J64" s="23"/>
      <c r="K64" s="16"/>
    </row>
    <row r="65" spans="2:11" s="1" customFormat="1" ht="228.7" customHeight="1">
      <c r="B65" s="16">
        <v>40</v>
      </c>
      <c r="C65" s="333" t="s">
        <v>82</v>
      </c>
      <c r="D65" s="333"/>
      <c r="E65" s="333"/>
      <c r="F65" s="334" t="s">
        <v>470</v>
      </c>
      <c r="G65" s="334"/>
      <c r="H65" s="16" t="s">
        <v>15</v>
      </c>
      <c r="I65" s="24"/>
      <c r="J65" s="23"/>
      <c r="K65" s="16"/>
    </row>
    <row r="66" spans="2:11" s="1" customFormat="1" ht="228.7" customHeight="1">
      <c r="B66" s="16">
        <v>41</v>
      </c>
      <c r="C66" s="329" t="s">
        <v>84</v>
      </c>
      <c r="D66" s="329"/>
      <c r="E66" s="329"/>
      <c r="F66" s="330" t="s">
        <v>471</v>
      </c>
      <c r="G66" s="330"/>
      <c r="H66" s="8" t="s">
        <v>81</v>
      </c>
      <c r="I66" s="16"/>
      <c r="J66" s="23"/>
      <c r="K66" s="16"/>
    </row>
    <row r="67" spans="2:11" s="1" customFormat="1" ht="201.05" customHeight="1">
      <c r="B67" s="16">
        <v>42</v>
      </c>
      <c r="C67" s="333" t="s">
        <v>86</v>
      </c>
      <c r="D67" s="333"/>
      <c r="E67" s="333"/>
      <c r="F67" s="330" t="s">
        <v>472</v>
      </c>
      <c r="G67" s="330"/>
      <c r="H67" s="8" t="s">
        <v>81</v>
      </c>
      <c r="I67" s="16"/>
      <c r="J67" s="23"/>
      <c r="K67" s="16"/>
    </row>
    <row r="68" spans="2:11" s="1" customFormat="1" ht="145.80000000000001" customHeight="1">
      <c r="B68" s="16">
        <v>43</v>
      </c>
      <c r="C68" s="329" t="s">
        <v>89</v>
      </c>
      <c r="D68" s="329"/>
      <c r="E68" s="329"/>
      <c r="F68" s="330" t="s">
        <v>472</v>
      </c>
      <c r="G68" s="330"/>
      <c r="H68" s="8" t="s">
        <v>27</v>
      </c>
      <c r="I68" s="16"/>
      <c r="J68" s="23"/>
      <c r="K68" s="16"/>
    </row>
    <row r="69" spans="2:11" s="1" customFormat="1" ht="161.55000000000001" customHeight="1">
      <c r="B69" s="16">
        <v>44</v>
      </c>
      <c r="C69" s="329" t="s">
        <v>91</v>
      </c>
      <c r="D69" s="329"/>
      <c r="E69" s="329"/>
      <c r="F69" s="330" t="s">
        <v>473</v>
      </c>
      <c r="G69" s="330"/>
      <c r="H69" s="8" t="s">
        <v>17</v>
      </c>
      <c r="I69" s="16"/>
      <c r="J69" s="23"/>
      <c r="K69" s="16"/>
    </row>
    <row r="70" spans="2:11" s="1" customFormat="1" ht="161.55000000000001" customHeight="1">
      <c r="B70" s="16">
        <v>45</v>
      </c>
      <c r="C70" s="329" t="s">
        <v>214</v>
      </c>
      <c r="D70" s="329"/>
      <c r="E70" s="329"/>
      <c r="F70" s="330" t="s">
        <v>474</v>
      </c>
      <c r="G70" s="330"/>
      <c r="H70" s="8" t="s">
        <v>17</v>
      </c>
      <c r="I70" s="22">
        <v>0</v>
      </c>
      <c r="J70" s="23"/>
      <c r="K70" s="16"/>
    </row>
    <row r="71" spans="2:11" s="1" customFormat="1" ht="136.44999999999999" customHeight="1">
      <c r="B71" s="16">
        <v>46</v>
      </c>
      <c r="C71" s="329" t="s">
        <v>216</v>
      </c>
      <c r="D71" s="329"/>
      <c r="E71" s="329"/>
      <c r="F71" s="330" t="s">
        <v>475</v>
      </c>
      <c r="G71" s="330"/>
      <c r="H71" s="8" t="s">
        <v>17</v>
      </c>
      <c r="I71" s="22">
        <v>0</v>
      </c>
      <c r="J71" s="23"/>
      <c r="K71" s="16"/>
    </row>
    <row r="72" spans="2:11" s="1" customFormat="1" ht="167.95" customHeight="1">
      <c r="B72" s="16">
        <v>47</v>
      </c>
      <c r="C72" s="329" t="s">
        <v>97</v>
      </c>
      <c r="D72" s="329"/>
      <c r="E72" s="329"/>
      <c r="F72" s="330" t="s">
        <v>476</v>
      </c>
      <c r="G72" s="330"/>
      <c r="H72" s="8" t="s">
        <v>15</v>
      </c>
      <c r="I72" s="22"/>
      <c r="J72" s="23"/>
      <c r="K72" s="16">
        <v>0</v>
      </c>
    </row>
    <row r="73" spans="2:11" s="1" customFormat="1" ht="176.5" customHeight="1">
      <c r="B73" s="16">
        <v>48</v>
      </c>
      <c r="C73" s="329" t="s">
        <v>99</v>
      </c>
      <c r="D73" s="329"/>
      <c r="E73" s="329"/>
      <c r="F73" s="331" t="s">
        <v>477</v>
      </c>
      <c r="G73" s="332"/>
      <c r="H73" s="16" t="s">
        <v>27</v>
      </c>
      <c r="I73" s="22">
        <f>J21</f>
        <v>10</v>
      </c>
      <c r="J73" s="20"/>
      <c r="K73" s="20"/>
    </row>
    <row r="74" spans="2:11" s="1" customFormat="1" ht="162.65" customHeight="1">
      <c r="B74" s="16">
        <v>49</v>
      </c>
      <c r="C74" s="333" t="s">
        <v>102</v>
      </c>
      <c r="D74" s="333"/>
      <c r="E74" s="333"/>
      <c r="F74" s="331" t="s">
        <v>478</v>
      </c>
      <c r="G74" s="332"/>
      <c r="H74" s="16" t="s">
        <v>15</v>
      </c>
      <c r="I74" s="16"/>
      <c r="J74" s="16"/>
      <c r="K74" s="16"/>
    </row>
    <row r="75" spans="2:11" s="1" customFormat="1" ht="196.4" customHeight="1">
      <c r="B75" s="16">
        <v>50</v>
      </c>
      <c r="C75" s="333" t="s">
        <v>104</v>
      </c>
      <c r="D75" s="333"/>
      <c r="E75" s="333"/>
      <c r="F75" s="331" t="s">
        <v>479</v>
      </c>
      <c r="G75" s="332"/>
      <c r="H75" s="16" t="s">
        <v>27</v>
      </c>
      <c r="I75" s="16"/>
      <c r="J75" s="16"/>
      <c r="K75" s="16"/>
    </row>
    <row r="76" spans="2:11" s="1" customFormat="1">
      <c r="B76" s="325" t="s">
        <v>219</v>
      </c>
      <c r="C76" s="326"/>
      <c r="D76" s="327"/>
      <c r="E76" s="17" t="s">
        <v>220</v>
      </c>
      <c r="F76" s="17"/>
      <c r="G76" s="17" t="s">
        <v>221</v>
      </c>
      <c r="H76" s="17" t="s">
        <v>222</v>
      </c>
      <c r="I76" s="7" t="s">
        <v>223</v>
      </c>
      <c r="J76" s="17" t="s">
        <v>5</v>
      </c>
      <c r="K76" s="17" t="s">
        <v>4</v>
      </c>
    </row>
    <row r="77" spans="2:11" s="1" customFormat="1">
      <c r="B77" s="7"/>
      <c r="C77" s="7"/>
      <c r="D77" s="7"/>
      <c r="E77" s="17"/>
      <c r="F77" s="17"/>
      <c r="G77" s="17"/>
      <c r="H77" s="17"/>
      <c r="I77" s="7"/>
      <c r="J77" s="17"/>
      <c r="K77" s="17"/>
    </row>
    <row r="78" spans="2:11" s="1" customFormat="1" ht="14.5" customHeight="1">
      <c r="B78" s="14"/>
      <c r="C78" s="7"/>
      <c r="D78" s="7"/>
      <c r="E78" s="17"/>
      <c r="F78" s="17"/>
      <c r="G78" s="17"/>
      <c r="H78" s="17"/>
      <c r="I78" s="7"/>
      <c r="J78" s="17"/>
      <c r="K78" s="17"/>
    </row>
    <row r="79" spans="2:11" s="1" customFormat="1">
      <c r="B79" s="328" t="s">
        <v>224</v>
      </c>
      <c r="C79" s="328"/>
      <c r="D79" s="328"/>
      <c r="E79" s="328"/>
      <c r="F79" s="13"/>
      <c r="G79" s="13"/>
      <c r="H79" s="13"/>
      <c r="I79" s="8"/>
      <c r="J79" s="14"/>
      <c r="K79" s="17"/>
    </row>
    <row r="80" spans="2:11" s="1" customFormat="1">
      <c r="B80" s="317" t="s">
        <v>309</v>
      </c>
      <c r="C80" s="317"/>
      <c r="D80" s="317"/>
      <c r="E80" s="7">
        <v>0</v>
      </c>
      <c r="F80" s="13"/>
      <c r="G80" s="8"/>
      <c r="H80" s="8"/>
      <c r="I80" s="24"/>
      <c r="J80" s="33">
        <f>I80*H80*G80*E80</f>
        <v>0</v>
      </c>
      <c r="K80" s="17"/>
    </row>
    <row r="81" spans="2:11" s="1" customFormat="1">
      <c r="B81" s="318" t="s">
        <v>227</v>
      </c>
      <c r="C81" s="318"/>
      <c r="D81" s="318"/>
      <c r="E81" s="5"/>
      <c r="F81" s="13"/>
      <c r="G81" s="13"/>
      <c r="H81" s="13"/>
      <c r="I81" s="24"/>
      <c r="J81" s="33">
        <f>SUM(J80:J80)</f>
        <v>0</v>
      </c>
      <c r="K81" s="8" t="s">
        <v>21</v>
      </c>
    </row>
    <row r="82" spans="2:11" s="1" customFormat="1">
      <c r="B82" s="8"/>
      <c r="C82" s="31"/>
      <c r="D82" s="8"/>
      <c r="E82" s="5"/>
      <c r="F82" s="13"/>
      <c r="G82" s="13"/>
      <c r="H82" s="13"/>
      <c r="I82" s="24"/>
      <c r="J82" s="8"/>
      <c r="K82" s="8"/>
    </row>
    <row r="83" spans="2:11">
      <c r="B83" s="324" t="s">
        <v>480</v>
      </c>
      <c r="C83" s="324"/>
      <c r="D83" s="324"/>
      <c r="E83" s="20"/>
      <c r="F83" s="20"/>
      <c r="G83" s="20"/>
      <c r="H83" s="20"/>
      <c r="I83" s="20"/>
      <c r="J83" s="140"/>
      <c r="K83" s="14"/>
    </row>
    <row r="84" spans="2:11">
      <c r="B84" s="317" t="s">
        <v>225</v>
      </c>
      <c r="C84" s="317"/>
      <c r="D84" s="317"/>
      <c r="E84" s="82"/>
      <c r="F84" s="82"/>
      <c r="G84" s="13"/>
      <c r="H84" s="13"/>
      <c r="I84" s="8"/>
      <c r="J84" s="86">
        <f>J20</f>
        <v>11</v>
      </c>
      <c r="K84" s="14"/>
    </row>
    <row r="85" spans="2:11">
      <c r="B85" s="317" t="s">
        <v>230</v>
      </c>
      <c r="C85" s="317"/>
      <c r="D85" s="317"/>
      <c r="E85" s="73"/>
      <c r="F85" s="73"/>
      <c r="G85" s="13"/>
      <c r="H85" s="13"/>
      <c r="I85" s="8"/>
      <c r="J85" s="85">
        <f>J84*0.1</f>
        <v>1.1000000000000001</v>
      </c>
      <c r="K85" s="14"/>
    </row>
    <row r="86" spans="2:11">
      <c r="B86" s="318" t="s">
        <v>227</v>
      </c>
      <c r="C86" s="318"/>
      <c r="D86" s="318"/>
      <c r="E86" s="73"/>
      <c r="F86" s="73"/>
      <c r="G86" s="13"/>
      <c r="H86" s="13"/>
      <c r="I86" s="8"/>
      <c r="J86" s="85">
        <f>SUM(J84:J85)</f>
        <v>12.1</v>
      </c>
      <c r="K86" s="8" t="s">
        <v>81</v>
      </c>
    </row>
    <row r="87" spans="2:11">
      <c r="B87" s="318" t="s">
        <v>227</v>
      </c>
      <c r="C87" s="318"/>
      <c r="D87" s="318"/>
      <c r="E87" s="73"/>
      <c r="F87" s="73"/>
      <c r="G87" s="13"/>
      <c r="H87" s="13"/>
      <c r="I87" s="8"/>
      <c r="J87" s="85">
        <f>ROUNDUP(J86,0)</f>
        <v>13</v>
      </c>
      <c r="K87" s="8" t="s">
        <v>81</v>
      </c>
    </row>
  </sheetData>
  <mergeCells count="120">
    <mergeCell ref="E9:K9"/>
    <mergeCell ref="G13:I13"/>
    <mergeCell ref="B23:J23"/>
    <mergeCell ref="C25:E25"/>
    <mergeCell ref="F25:G25"/>
    <mergeCell ref="C26:E26"/>
    <mergeCell ref="F26:G26"/>
    <mergeCell ref="C27:E27"/>
    <mergeCell ref="F27:G27"/>
    <mergeCell ref="E13:E14"/>
    <mergeCell ref="J13:J14"/>
    <mergeCell ref="K13:K14"/>
    <mergeCell ref="F28:G28"/>
    <mergeCell ref="C29:E29"/>
    <mergeCell ref="F29:G29"/>
    <mergeCell ref="C30:E30"/>
    <mergeCell ref="F30:G30"/>
    <mergeCell ref="C31:E31"/>
    <mergeCell ref="F31:G31"/>
    <mergeCell ref="C32:E32"/>
    <mergeCell ref="F32:G32"/>
    <mergeCell ref="F33:G33"/>
    <mergeCell ref="C34:E34"/>
    <mergeCell ref="F34:G34"/>
    <mergeCell ref="C35:E35"/>
    <mergeCell ref="F35:G35"/>
    <mergeCell ref="C36:E36"/>
    <mergeCell ref="F36:G36"/>
    <mergeCell ref="C37:E37"/>
    <mergeCell ref="F37:G37"/>
    <mergeCell ref="F38:G38"/>
    <mergeCell ref="C39:E39"/>
    <mergeCell ref="F39:G39"/>
    <mergeCell ref="C40:E40"/>
    <mergeCell ref="F40:G40"/>
    <mergeCell ref="C41:E41"/>
    <mergeCell ref="F41:G41"/>
    <mergeCell ref="C42:E42"/>
    <mergeCell ref="F42:G42"/>
    <mergeCell ref="F43:G43"/>
    <mergeCell ref="C44:E44"/>
    <mergeCell ref="F44:G44"/>
    <mergeCell ref="C45:E45"/>
    <mergeCell ref="F45:G45"/>
    <mergeCell ref="C46:E46"/>
    <mergeCell ref="F46:G46"/>
    <mergeCell ref="C47:E47"/>
    <mergeCell ref="F47:G47"/>
    <mergeCell ref="F48:G48"/>
    <mergeCell ref="C49:E49"/>
    <mergeCell ref="F49:G49"/>
    <mergeCell ref="C50:E50"/>
    <mergeCell ref="F50:G50"/>
    <mergeCell ref="C51:E51"/>
    <mergeCell ref="F51:G51"/>
    <mergeCell ref="C52:E52"/>
    <mergeCell ref="F52:G52"/>
    <mergeCell ref="F53:G53"/>
    <mergeCell ref="C54:E54"/>
    <mergeCell ref="F54:G54"/>
    <mergeCell ref="C55:E55"/>
    <mergeCell ref="F55:G55"/>
    <mergeCell ref="C56:E56"/>
    <mergeCell ref="F56:G56"/>
    <mergeCell ref="C57:E57"/>
    <mergeCell ref="F57:G57"/>
    <mergeCell ref="F58:G58"/>
    <mergeCell ref="C59:E59"/>
    <mergeCell ref="F59:G59"/>
    <mergeCell ref="C60:E60"/>
    <mergeCell ref="F60:G60"/>
    <mergeCell ref="C61:E61"/>
    <mergeCell ref="F61:G61"/>
    <mergeCell ref="C62:E62"/>
    <mergeCell ref="F62:G62"/>
    <mergeCell ref="F63:G63"/>
    <mergeCell ref="C64:E64"/>
    <mergeCell ref="F64:G64"/>
    <mergeCell ref="C65:E65"/>
    <mergeCell ref="F65:G65"/>
    <mergeCell ref="C66:E66"/>
    <mergeCell ref="F66:G66"/>
    <mergeCell ref="C67:E67"/>
    <mergeCell ref="F67:G67"/>
    <mergeCell ref="F73:G73"/>
    <mergeCell ref="C74:E74"/>
    <mergeCell ref="F74:G74"/>
    <mergeCell ref="C75:E75"/>
    <mergeCell ref="F75:G75"/>
    <mergeCell ref="B76:D76"/>
    <mergeCell ref="B79:E79"/>
    <mergeCell ref="B80:D80"/>
    <mergeCell ref="C68:E68"/>
    <mergeCell ref="F68:G68"/>
    <mergeCell ref="C69:E69"/>
    <mergeCell ref="F69:G69"/>
    <mergeCell ref="C70:E70"/>
    <mergeCell ref="F70:G70"/>
    <mergeCell ref="C71:E71"/>
    <mergeCell ref="F71:G71"/>
    <mergeCell ref="C72:E72"/>
    <mergeCell ref="F72:G72"/>
    <mergeCell ref="B81:D81"/>
    <mergeCell ref="B83:D83"/>
    <mergeCell ref="B84:D84"/>
    <mergeCell ref="B85:D85"/>
    <mergeCell ref="B86:D86"/>
    <mergeCell ref="B87:D87"/>
    <mergeCell ref="B13:B14"/>
    <mergeCell ref="C13:C14"/>
    <mergeCell ref="D13:D14"/>
    <mergeCell ref="C73:E73"/>
    <mergeCell ref="C63:E63"/>
    <mergeCell ref="C58:E58"/>
    <mergeCell ref="C53:E53"/>
    <mergeCell ref="C48:E48"/>
    <mergeCell ref="C43:E43"/>
    <mergeCell ref="C38:E38"/>
    <mergeCell ref="C33:E33"/>
    <mergeCell ref="C28:E28"/>
  </mergeCells>
  <pageMargins left="0.75" right="0.75" top="1" bottom="1" header="0.5" footer="0.5"/>
  <pageSetup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X53"/>
  <sheetViews>
    <sheetView view="pageBreakPreview" zoomScale="55" zoomScaleNormal="70" zoomScaleSheetLayoutView="55" workbookViewId="0"/>
  </sheetViews>
  <sheetFormatPr defaultColWidth="8.88671875" defaultRowHeight="14.8"/>
  <cols>
    <col min="1" max="1" width="3.77734375" style="38" customWidth="1"/>
    <col min="2" max="2" width="9" style="38" customWidth="1"/>
    <col min="3" max="3" width="83.33203125" style="186" customWidth="1"/>
    <col min="4" max="6" width="18.44140625" style="40" customWidth="1"/>
    <col min="7" max="20" width="16" style="186" customWidth="1"/>
    <col min="21" max="21" width="15.33203125" style="40" customWidth="1"/>
    <col min="22" max="22" width="13.44140625" style="40" customWidth="1"/>
    <col min="23" max="23" width="13.88671875" style="40" customWidth="1"/>
    <col min="24" max="24" width="12.88671875" style="40" customWidth="1"/>
    <col min="25" max="25" width="11.6640625" style="40" customWidth="1"/>
    <col min="26" max="26" width="14.88671875" style="40" customWidth="1"/>
    <col min="27" max="27" width="14.109375" style="40" customWidth="1"/>
    <col min="28" max="48" width="16" style="186" customWidth="1"/>
    <col min="49" max="16384" width="8.88671875" style="38"/>
  </cols>
  <sheetData>
    <row r="1" spans="2:50">
      <c r="G1" s="316"/>
      <c r="H1" s="316"/>
      <c r="Q1" s="193"/>
      <c r="R1" s="193"/>
      <c r="S1" s="193"/>
      <c r="T1" s="193"/>
      <c r="AC1" s="193"/>
      <c r="AD1" s="316"/>
      <c r="AE1" s="316"/>
      <c r="AF1" s="316"/>
      <c r="AG1" s="316"/>
      <c r="AM1" s="316"/>
      <c r="AN1" s="316"/>
      <c r="AO1" s="316"/>
      <c r="AP1" s="316"/>
      <c r="AQ1" s="316"/>
      <c r="AR1" s="316"/>
      <c r="AS1" s="316"/>
      <c r="AT1" s="316"/>
      <c r="AU1" s="316"/>
      <c r="AV1" s="316"/>
    </row>
    <row r="2" spans="2:50" ht="79.400000000000006" customHeight="1">
      <c r="B2" s="187" t="s">
        <v>109</v>
      </c>
      <c r="C2" s="187" t="s">
        <v>110</v>
      </c>
      <c r="D2" s="187" t="s">
        <v>111</v>
      </c>
      <c r="E2" s="187" t="str">
        <f>'173+280 VUP LHS ( UDF )'!C5</f>
        <v>173+280 VUP LHS</v>
      </c>
      <c r="F2" s="187" t="str">
        <f>'173+680 MNB LHS SR'!C5</f>
        <v xml:space="preserve">173+680 MNB LHS SR </v>
      </c>
      <c r="G2" s="187" t="str">
        <f>'173+680 MNB LHS '!C5</f>
        <v xml:space="preserve">173+680 MNB LHS </v>
      </c>
      <c r="H2" s="187" t="str">
        <f>'173+680 MNB RHS'!C5</f>
        <v xml:space="preserve">173+680 MNB RHS </v>
      </c>
      <c r="I2" s="187" t="str">
        <f>'173+680 MNB RHS SR'!C5</f>
        <v xml:space="preserve">173+680 MNB RHS SR </v>
      </c>
      <c r="J2" s="187" t="str">
        <f>'175+480 VUP LHS'!C5</f>
        <v>175+480 VUP LHS</v>
      </c>
      <c r="K2" s="187" t="str">
        <f>'175+480 VUP RHS'!C5</f>
        <v>175+480 VUP RHS</v>
      </c>
      <c r="L2" s="187" t="str">
        <f>'177+680 MNB LHS SR'!C5</f>
        <v>177+680 LHS SR</v>
      </c>
      <c r="M2" s="187" t="str">
        <f>'177+680 MNB LHS'!C5</f>
        <v>177+680 MNB LHS</v>
      </c>
      <c r="N2" s="187" t="str">
        <f>'177+680 MNB RHS'!C5</f>
        <v>177+680 MNB RHS</v>
      </c>
      <c r="O2" s="187" t="str">
        <f>'177+680 MNB RHS SR'!C5</f>
        <v>177+680 RHS SR</v>
      </c>
      <c r="P2" s="187" t="str">
        <f>'178+130 VUP LHS(UDF)'!C5</f>
        <v>178+130 VUP LHS</v>
      </c>
      <c r="Q2" s="187" t="str">
        <f>'179+100 MNB LHS SR'!C5</f>
        <v xml:space="preserve">179+100 MNB LHS SR </v>
      </c>
      <c r="R2" s="187" t="str">
        <f>'179+100 MNB LHS'!C5</f>
        <v xml:space="preserve">179+100 MNB LHS </v>
      </c>
      <c r="S2" s="187" t="str">
        <f>'179+100 MNB RHS'!C5</f>
        <v xml:space="preserve">179+100 MNB RHS </v>
      </c>
      <c r="T2" s="194" t="str">
        <f>'179+100  MNB RHS SR'!C5</f>
        <v xml:space="preserve">179+100 MNB RHS SR </v>
      </c>
      <c r="U2" s="187" t="str">
        <f>'182+700 VUP LHS'!C5</f>
        <v>182+700  VUP LHS</v>
      </c>
      <c r="V2" s="187" t="str">
        <f>'182+700 VUP RHS'!C5</f>
        <v>182+700  VUP RHS</v>
      </c>
      <c r="W2" s="187" t="str">
        <f>'193+150 VUP LHS ( UDF )'!C5</f>
        <v>193+150 VUP LHS</v>
      </c>
      <c r="X2" s="187" t="str">
        <f>'194+870 VUP LHS'!C5</f>
        <v>194+780  VUP LHS</v>
      </c>
      <c r="Y2" s="187" t="str">
        <f>'194+870 VUP RHS'!C5</f>
        <v>194+780  VUP RHS</v>
      </c>
      <c r="Z2" s="187" t="str">
        <f>'195+650 MNB LHS SR'!C5</f>
        <v>195+650 MNB LHS SR</v>
      </c>
      <c r="AA2" s="187" t="str">
        <f>'195+650 MNB LHS'!C5</f>
        <v xml:space="preserve">195+650 MNB LHS  </v>
      </c>
      <c r="AB2" s="187" t="str">
        <f>'195+650 MNB RHS'!C5</f>
        <v xml:space="preserve">195+650 MNB RHS </v>
      </c>
      <c r="AC2" s="187" t="str">
        <f>'195+650 MNB RHS SR'!C5</f>
        <v>195+650 MNB RHS SR</v>
      </c>
      <c r="AD2" s="187" t="str">
        <f>'196+820 MNB LHS SR'!C5</f>
        <v>196+820 MNB LHS SR</v>
      </c>
      <c r="AE2" s="187" t="str">
        <f>'196+820 MNB  LHS'!C5</f>
        <v>196+820 MNB LHS</v>
      </c>
      <c r="AF2" s="187" t="str">
        <f>'196+820 MNB  RHS'!C5</f>
        <v>196+820 MNB RHS</v>
      </c>
      <c r="AG2" s="187" t="str">
        <f>'196+820 MNB RHS SR'!C5</f>
        <v>196+820 MNB RHS SR</v>
      </c>
      <c r="AH2" s="187" t="str">
        <f>'[1]197+125 VUP LHS '!$C$5</f>
        <v>197+125  VUP LHS</v>
      </c>
      <c r="AI2" s="187" t="str">
        <f>'197+125 VUP RHS'!C5</f>
        <v>197+125  VUP RHS</v>
      </c>
      <c r="AJ2" s="187" t="str">
        <f>'200+250 VUP LHS'!C5</f>
        <v>200+250  VUP LHS</v>
      </c>
      <c r="AK2" s="187" t="str">
        <f>'201+619 MJB LHS'!C5</f>
        <v>201+619 MJB LHS</v>
      </c>
      <c r="AL2" s="187" t="str">
        <f>'201+619 MJB RHS'!C5</f>
        <v>201+619 MJB RHS</v>
      </c>
      <c r="AM2" s="187" t="str">
        <f>'202+230 VUP LHS '!C5</f>
        <v>202+230  VUP LHS</v>
      </c>
      <c r="AN2" s="187" t="str">
        <f>'202+230 VUP RHS'!C5</f>
        <v>202+230  VUP RHS</v>
      </c>
      <c r="AO2" s="187" t="str">
        <f>'210+100 VUP LHS'!C5</f>
        <v>210+100 VUP LHS</v>
      </c>
      <c r="AP2" s="187" t="str">
        <f>'210+100 VUP RHS'!C5</f>
        <v>210+100VUP RHS</v>
      </c>
      <c r="AQ2" s="187" t="str">
        <f>'213+800 VUP LHS'!C5</f>
        <v>213+800 VUP LHS</v>
      </c>
      <c r="AR2" s="187" t="str">
        <f>'213+800 VUP RHS'!C5</f>
        <v>213+800 VUP RHS</v>
      </c>
      <c r="AS2" s="187" t="str">
        <f>'215+400 MNB LHS'!C5</f>
        <v>215+400 MNB LHS</v>
      </c>
      <c r="AT2" s="187" t="str">
        <f>'215+400 MNB RHS'!C5</f>
        <v>215+400 MNB RHS</v>
      </c>
      <c r="AU2" s="187" t="str">
        <f>'216+460 VUP LHS'!C5</f>
        <v>216+460VUP LHS</v>
      </c>
      <c r="AV2" s="187" t="str">
        <f>'216+460 VUP RHS'!C5</f>
        <v>216+460VUP RHS</v>
      </c>
    </row>
    <row r="3" spans="2:50" ht="53.2" customHeight="1">
      <c r="B3" s="188">
        <v>1</v>
      </c>
      <c r="C3" s="189" t="s">
        <v>8</v>
      </c>
      <c r="D3" s="190">
        <v>0</v>
      </c>
      <c r="E3" s="190">
        <v>0</v>
      </c>
      <c r="F3" s="190">
        <v>0</v>
      </c>
      <c r="G3" s="190">
        <v>0</v>
      </c>
      <c r="H3" s="190">
        <v>0</v>
      </c>
      <c r="I3" s="190">
        <v>0</v>
      </c>
      <c r="J3" s="190">
        <v>0</v>
      </c>
      <c r="K3" s="190">
        <v>0</v>
      </c>
      <c r="L3" s="190">
        <v>0</v>
      </c>
      <c r="M3" s="190">
        <v>0</v>
      </c>
      <c r="N3" s="190">
        <v>0</v>
      </c>
      <c r="O3" s="190">
        <v>0</v>
      </c>
      <c r="P3" s="190">
        <v>0</v>
      </c>
      <c r="Q3" s="190">
        <v>0</v>
      </c>
      <c r="R3" s="190">
        <v>0</v>
      </c>
      <c r="S3" s="190">
        <v>0</v>
      </c>
      <c r="T3" s="190">
        <v>0</v>
      </c>
      <c r="U3" s="190">
        <v>0</v>
      </c>
      <c r="V3" s="190">
        <v>0</v>
      </c>
      <c r="W3" s="190">
        <v>0</v>
      </c>
      <c r="X3" s="190">
        <v>0</v>
      </c>
      <c r="Y3" s="190">
        <v>0</v>
      </c>
      <c r="Z3" s="190">
        <v>0</v>
      </c>
      <c r="AA3" s="190">
        <v>0</v>
      </c>
      <c r="AB3" s="190">
        <v>0</v>
      </c>
      <c r="AC3" s="190">
        <v>0</v>
      </c>
      <c r="AD3" s="190">
        <v>0</v>
      </c>
      <c r="AE3" s="190">
        <v>0</v>
      </c>
      <c r="AF3" s="190">
        <v>0</v>
      </c>
      <c r="AG3" s="190">
        <v>0</v>
      </c>
      <c r="AH3" s="190">
        <v>0</v>
      </c>
      <c r="AI3" s="190">
        <v>0</v>
      </c>
      <c r="AJ3" s="190">
        <v>0</v>
      </c>
      <c r="AK3" s="190">
        <v>0</v>
      </c>
      <c r="AL3" s="190">
        <v>0</v>
      </c>
      <c r="AM3" s="190">
        <v>0</v>
      </c>
      <c r="AN3" s="190">
        <v>0</v>
      </c>
      <c r="AO3" s="190">
        <v>0</v>
      </c>
      <c r="AP3" s="190">
        <v>0</v>
      </c>
      <c r="AQ3" s="190">
        <v>0</v>
      </c>
      <c r="AR3" s="190">
        <v>0</v>
      </c>
      <c r="AS3" s="190">
        <v>0</v>
      </c>
      <c r="AT3" s="190">
        <v>0</v>
      </c>
      <c r="AU3" s="190">
        <v>0</v>
      </c>
      <c r="AV3" s="190">
        <v>0</v>
      </c>
      <c r="AW3" s="265">
        <f>SUM(E3:AV3)</f>
        <v>0</v>
      </c>
      <c r="AX3" s="265">
        <f>D3-AW3</f>
        <v>0</v>
      </c>
    </row>
    <row r="4" spans="2:50" ht="26.55" customHeight="1">
      <c r="B4" s="188">
        <v>2</v>
      </c>
      <c r="C4" s="189" t="s">
        <v>11</v>
      </c>
      <c r="D4" s="190">
        <f t="shared" ref="D4:D35" si="0">SUM(E4:AV4)</f>
        <v>0</v>
      </c>
      <c r="E4" s="190">
        <f>'173+280 VUP LHS ( UDF )'!I42</f>
        <v>0</v>
      </c>
      <c r="F4" s="190">
        <f>'173+680 MNB LHS SR'!I34</f>
        <v>0</v>
      </c>
      <c r="G4" s="190">
        <f>'173+680 MNB LHS '!I36</f>
        <v>0</v>
      </c>
      <c r="H4" s="190">
        <f>'173+680 MNB RHS'!I38</f>
        <v>0</v>
      </c>
      <c r="I4" s="190">
        <f>'173+680 MNB RHS SR'!I37</f>
        <v>0</v>
      </c>
      <c r="J4" s="190">
        <f>'175+480 VUP LHS'!I35</f>
        <v>0</v>
      </c>
      <c r="K4" s="190">
        <f>'175+480 VUP RHS'!I35</f>
        <v>0</v>
      </c>
      <c r="L4" s="190">
        <f>'177+680 MNB LHS SR'!I39</f>
        <v>0</v>
      </c>
      <c r="M4" s="190">
        <f>'177+680 MNB LHS'!I35</f>
        <v>0</v>
      </c>
      <c r="N4" s="190">
        <f>'177+680 MNB RHS'!I34</f>
        <v>0</v>
      </c>
      <c r="O4" s="190">
        <f>'177+680 MNB RHS SR'!I35</f>
        <v>0</v>
      </c>
      <c r="P4" s="190">
        <f>'178+130 VUP LHS(UDF)'!I34</f>
        <v>0</v>
      </c>
      <c r="Q4" s="190">
        <f>'179+100 MNB LHS SR'!I28</f>
        <v>0</v>
      </c>
      <c r="R4" s="190">
        <f>'179+100 MNB LHS'!I29</f>
        <v>0</v>
      </c>
      <c r="S4" s="190">
        <f>'179+100 MNB RHS'!I26</f>
        <v>0</v>
      </c>
      <c r="T4" s="190">
        <f>'179+100  MNB RHS SR'!I28</f>
        <v>0</v>
      </c>
      <c r="U4" s="195">
        <f>'182+700 VUP LHS'!I27</f>
        <v>0</v>
      </c>
      <c r="V4" s="195">
        <f>'182+700 VUP RHS'!I33</f>
        <v>0</v>
      </c>
      <c r="W4" s="195">
        <f>'193+150 VUP LHS ( UDF )'!I37</f>
        <v>0</v>
      </c>
      <c r="X4" s="195">
        <f>'194+870 VUP LHS'!I26</f>
        <v>0</v>
      </c>
      <c r="Y4" s="195">
        <f>'194+870 VUP RHS'!I26</f>
        <v>0</v>
      </c>
      <c r="Z4" s="195">
        <f>'195+650 MNB LHS SR'!I31</f>
        <v>0</v>
      </c>
      <c r="AA4" s="195">
        <f>'195+650 MNB LHS'!I26</f>
        <v>0</v>
      </c>
      <c r="AB4" s="190">
        <f>'195+650 MNB RHS'!I26</f>
        <v>0</v>
      </c>
      <c r="AC4" s="190">
        <f>'195+650 MNB RHS SR'!I26</f>
        <v>0</v>
      </c>
      <c r="AD4" s="190">
        <f>'196+820 MNB LHS SR'!I31</f>
        <v>0</v>
      </c>
      <c r="AE4" s="190">
        <f>'196+820 MNB  LHS'!I30</f>
        <v>0</v>
      </c>
      <c r="AF4" s="190">
        <f>'196+820 MNB  RHS'!I27</f>
        <v>0</v>
      </c>
      <c r="AG4" s="190">
        <f>'196+820 MNB RHS SR'!I30</f>
        <v>0</v>
      </c>
      <c r="AH4" s="190">
        <f>'197+125 VUP LHS'!I37</f>
        <v>0</v>
      </c>
      <c r="AI4" s="190">
        <f>'197+125 VUP RHS'!I36</f>
        <v>0</v>
      </c>
      <c r="AJ4" s="190">
        <f>'200+250 VUP LHS'!I33</f>
        <v>0</v>
      </c>
      <c r="AK4" s="190">
        <f>'201+619 MJB LHS'!I42</f>
        <v>0</v>
      </c>
      <c r="AL4" s="190">
        <f>'201+619 MJB RHS'!I36</f>
        <v>0</v>
      </c>
      <c r="AM4" s="190">
        <f>'202+230 VUP LHS '!I35</f>
        <v>0</v>
      </c>
      <c r="AN4" s="190">
        <f>'202+230 VUP RHS'!I35</f>
        <v>0</v>
      </c>
      <c r="AO4" s="190">
        <f>'210+100 VUP LHS'!I29</f>
        <v>0</v>
      </c>
      <c r="AP4" s="190">
        <f>'210+100 VUP RHS'!I35</f>
        <v>0</v>
      </c>
      <c r="AQ4" s="190">
        <f>'213+800 VUP LHS'!I26</f>
        <v>0</v>
      </c>
      <c r="AR4" s="190">
        <f>'213+800 VUP RHS'!I27</f>
        <v>0</v>
      </c>
      <c r="AS4" s="190">
        <f>'215+400 MNB LHS'!I27</f>
        <v>0</v>
      </c>
      <c r="AT4" s="190">
        <f>'215+400 MNB RHS'!I25</f>
        <v>0</v>
      </c>
      <c r="AU4" s="190">
        <f>'216+460 VUP LHS'!I28</f>
        <v>0</v>
      </c>
      <c r="AV4" s="190">
        <f>'216+460 VUP RHS'!I32</f>
        <v>0</v>
      </c>
      <c r="AW4" s="265">
        <f t="shared" ref="AW4:AW53" si="1">SUM(E4:AV4)</f>
        <v>0</v>
      </c>
      <c r="AX4" s="265">
        <f t="shared" ref="AX4:AX53" si="2">D4-AW4</f>
        <v>0</v>
      </c>
    </row>
    <row r="5" spans="2:50" ht="18.649999999999999">
      <c r="B5" s="188">
        <v>3</v>
      </c>
      <c r="C5" s="189" t="s">
        <v>14</v>
      </c>
      <c r="D5" s="190">
        <f t="shared" si="0"/>
        <v>0</v>
      </c>
      <c r="E5" s="190">
        <f>'173+280 VUP LHS ( UDF )'!I43</f>
        <v>0</v>
      </c>
      <c r="F5" s="190">
        <f>'173+680 MNB LHS SR'!I35</f>
        <v>0</v>
      </c>
      <c r="G5" s="190">
        <f>'173+680 MNB LHS '!I37</f>
        <v>0</v>
      </c>
      <c r="H5" s="190">
        <f>'173+680 MNB RHS'!I39</f>
        <v>0</v>
      </c>
      <c r="I5" s="190">
        <f>'173+680 MNB RHS SR'!I38</f>
        <v>0</v>
      </c>
      <c r="J5" s="190">
        <f>'175+480 VUP LHS'!I36</f>
        <v>0</v>
      </c>
      <c r="K5" s="190">
        <f>'175+480 VUP RHS'!I36</f>
        <v>0</v>
      </c>
      <c r="L5" s="190">
        <f>'177+680 MNB LHS SR'!I40</f>
        <v>0</v>
      </c>
      <c r="M5" s="190">
        <f>'177+680 MNB LHS'!I36</f>
        <v>0</v>
      </c>
      <c r="N5" s="190">
        <f>'177+680 MNB RHS'!I35</f>
        <v>0</v>
      </c>
      <c r="O5" s="190">
        <f>'177+680 MNB RHS SR'!I36</f>
        <v>0</v>
      </c>
      <c r="P5" s="190">
        <f>'178+130 VUP LHS(UDF)'!I35</f>
        <v>0</v>
      </c>
      <c r="Q5" s="190">
        <f>'179+100 MNB LHS SR'!I29</f>
        <v>0</v>
      </c>
      <c r="R5" s="190">
        <f>'179+100 MNB LHS'!I30</f>
        <v>0</v>
      </c>
      <c r="S5" s="190">
        <f>'179+100 MNB RHS'!I27</f>
        <v>0</v>
      </c>
      <c r="T5" s="190">
        <f>'179+100  MNB RHS SR'!I29</f>
        <v>0</v>
      </c>
      <c r="U5" s="195">
        <f>'182+700 VUP LHS'!I28</f>
        <v>0</v>
      </c>
      <c r="V5" s="195">
        <f>'182+700 VUP RHS'!I34</f>
        <v>0</v>
      </c>
      <c r="W5" s="195">
        <f>'193+150 VUP LHS ( UDF )'!I38</f>
        <v>0</v>
      </c>
      <c r="X5" s="195">
        <f>'194+870 VUP LHS'!I27</f>
        <v>0</v>
      </c>
      <c r="Y5" s="195">
        <f>'194+870 VUP RHS'!I27</f>
        <v>0</v>
      </c>
      <c r="Z5" s="195">
        <f>'195+650 MNB LHS SR'!I32</f>
        <v>0</v>
      </c>
      <c r="AA5" s="195">
        <f>'195+650 MNB LHS'!I27</f>
        <v>0</v>
      </c>
      <c r="AB5" s="190">
        <f>'195+650 MNB RHS'!I27</f>
        <v>0</v>
      </c>
      <c r="AC5" s="190">
        <f>'195+650 MNB RHS SR'!I27</f>
        <v>0</v>
      </c>
      <c r="AD5" s="190">
        <f>'196+820 MNB LHS SR'!I32</f>
        <v>0</v>
      </c>
      <c r="AE5" s="190">
        <f>'196+820 MNB  LHS'!I31</f>
        <v>0</v>
      </c>
      <c r="AF5" s="190">
        <f>'196+820 MNB  RHS'!I28</f>
        <v>0</v>
      </c>
      <c r="AG5" s="190">
        <f>'196+820 MNB RHS SR'!I31</f>
        <v>0</v>
      </c>
      <c r="AH5" s="190">
        <f>'197+125 VUP LHS'!I38</f>
        <v>0</v>
      </c>
      <c r="AI5" s="190">
        <f>'197+125 VUP RHS'!I37</f>
        <v>0</v>
      </c>
      <c r="AJ5" s="190">
        <f>'200+250 VUP LHS'!I34</f>
        <v>0</v>
      </c>
      <c r="AK5" s="190">
        <f>'201+619 MJB LHS'!I43</f>
        <v>0</v>
      </c>
      <c r="AL5" s="190">
        <f>'201+619 MJB RHS'!I37</f>
        <v>0</v>
      </c>
      <c r="AM5" s="190">
        <f>'202+230 VUP LHS '!I36</f>
        <v>0</v>
      </c>
      <c r="AN5" s="190">
        <f>'202+230 VUP RHS'!I36</f>
        <v>0</v>
      </c>
      <c r="AO5" s="190">
        <f>'210+100 VUP LHS'!I30</f>
        <v>0</v>
      </c>
      <c r="AP5" s="190">
        <f>'210+100 VUP RHS'!I36</f>
        <v>0</v>
      </c>
      <c r="AQ5" s="190">
        <f>'213+800 VUP LHS'!I27</f>
        <v>0</v>
      </c>
      <c r="AR5" s="190">
        <f>'213+800 VUP RHS'!I28</f>
        <v>0</v>
      </c>
      <c r="AS5" s="190">
        <f>'215+400 MNB LHS'!I28</f>
        <v>0</v>
      </c>
      <c r="AT5" s="190">
        <f>'215+400 MNB RHS'!I26</f>
        <v>0</v>
      </c>
      <c r="AU5" s="190">
        <f>'216+460 VUP LHS'!I29</f>
        <v>0</v>
      </c>
      <c r="AV5" s="190">
        <f>'216+460 VUP RHS'!I33</f>
        <v>0</v>
      </c>
      <c r="AW5" s="265">
        <f t="shared" si="1"/>
        <v>0</v>
      </c>
      <c r="AX5" s="265">
        <f t="shared" si="2"/>
        <v>0</v>
      </c>
    </row>
    <row r="6" spans="2:50" ht="26.55" customHeight="1">
      <c r="B6" s="188">
        <v>4</v>
      </c>
      <c r="C6" s="189" t="s">
        <v>16</v>
      </c>
      <c r="D6" s="190">
        <f t="shared" si="0"/>
        <v>0</v>
      </c>
      <c r="E6" s="190">
        <f>'173+280 VUP LHS ( UDF )'!I44</f>
        <v>0</v>
      </c>
      <c r="F6" s="190">
        <f>'173+680 MNB LHS SR'!I36</f>
        <v>0</v>
      </c>
      <c r="G6" s="190">
        <f>'173+680 MNB LHS '!I38</f>
        <v>0</v>
      </c>
      <c r="H6" s="190">
        <f>'173+680 MNB RHS'!I40</f>
        <v>0</v>
      </c>
      <c r="I6" s="190">
        <f>'173+680 MNB RHS SR'!I39</f>
        <v>0</v>
      </c>
      <c r="J6" s="190">
        <f>'175+480 VUP LHS'!I37</f>
        <v>0</v>
      </c>
      <c r="K6" s="190">
        <f>'175+480 VUP RHS'!I37</f>
        <v>0</v>
      </c>
      <c r="L6" s="190">
        <f>'177+680 MNB LHS SR'!I41</f>
        <v>0</v>
      </c>
      <c r="M6" s="190">
        <f>'177+680 MNB LHS'!I37</f>
        <v>0</v>
      </c>
      <c r="N6" s="190">
        <f>'177+680 MNB RHS'!I36</f>
        <v>0</v>
      </c>
      <c r="O6" s="190">
        <f>'177+680 MNB RHS SR'!I37</f>
        <v>0</v>
      </c>
      <c r="P6" s="190">
        <f>'178+130 VUP LHS(UDF)'!I36</f>
        <v>0</v>
      </c>
      <c r="Q6" s="190">
        <f>'179+100 MNB LHS SR'!I30</f>
        <v>0</v>
      </c>
      <c r="R6" s="190">
        <f>'179+100 MNB LHS'!I31</f>
        <v>0</v>
      </c>
      <c r="S6" s="190">
        <f>'179+100 MNB RHS'!I28</f>
        <v>0</v>
      </c>
      <c r="T6" s="190">
        <f>'179+100  MNB RHS SR'!I30</f>
        <v>0</v>
      </c>
      <c r="U6" s="195">
        <f>'182+700 VUP LHS'!I29</f>
        <v>0</v>
      </c>
      <c r="V6" s="195">
        <f>'182+700 VUP RHS'!I35</f>
        <v>0</v>
      </c>
      <c r="W6" s="195">
        <f>'193+150 VUP LHS ( UDF )'!I39</f>
        <v>0</v>
      </c>
      <c r="X6" s="195">
        <f>'194+870 VUP LHS'!I28</f>
        <v>0</v>
      </c>
      <c r="Y6" s="195">
        <f>'194+870 VUP RHS'!I28</f>
        <v>0</v>
      </c>
      <c r="Z6" s="195">
        <f>'195+650 MNB LHS SR'!I33</f>
        <v>0</v>
      </c>
      <c r="AA6" s="195">
        <f>'195+650 MNB LHS'!I28</f>
        <v>0</v>
      </c>
      <c r="AB6" s="190">
        <f>'195+650 MNB RHS'!I28</f>
        <v>0</v>
      </c>
      <c r="AC6" s="190">
        <f>'195+650 MNB RHS SR'!I28</f>
        <v>0</v>
      </c>
      <c r="AD6" s="190">
        <f>'196+820 MNB LHS SR'!I33</f>
        <v>0</v>
      </c>
      <c r="AE6" s="190">
        <f>'196+820 MNB  LHS'!I32</f>
        <v>0</v>
      </c>
      <c r="AF6" s="190">
        <f>'196+820 MNB  RHS'!I29</f>
        <v>0</v>
      </c>
      <c r="AG6" s="190">
        <f>'196+820 MNB RHS SR'!I32</f>
        <v>0</v>
      </c>
      <c r="AH6" s="190">
        <f>'197+125 VUP LHS'!I39</f>
        <v>0</v>
      </c>
      <c r="AI6" s="190">
        <f>'197+125 VUP RHS'!I38</f>
        <v>0</v>
      </c>
      <c r="AJ6" s="190">
        <f>'200+250 VUP LHS'!I35</f>
        <v>0</v>
      </c>
      <c r="AK6" s="190">
        <f>'201+619 MJB LHS'!I44</f>
        <v>0</v>
      </c>
      <c r="AL6" s="190">
        <f>'201+619 MJB RHS'!I38</f>
        <v>0</v>
      </c>
      <c r="AM6" s="190">
        <f>'202+230 VUP LHS '!I37</f>
        <v>0</v>
      </c>
      <c r="AN6" s="190">
        <f>'202+230 VUP RHS'!I37</f>
        <v>0</v>
      </c>
      <c r="AO6" s="190">
        <f>'210+100 VUP LHS'!I31</f>
        <v>0</v>
      </c>
      <c r="AP6" s="190">
        <f>'210+100 VUP RHS'!I37</f>
        <v>0</v>
      </c>
      <c r="AQ6" s="190">
        <f>'213+800 VUP LHS'!I28</f>
        <v>0</v>
      </c>
      <c r="AR6" s="190">
        <f>'213+800 VUP RHS'!I29</f>
        <v>0</v>
      </c>
      <c r="AS6" s="190">
        <f>'215+400 MNB LHS'!I29</f>
        <v>0</v>
      </c>
      <c r="AT6" s="190">
        <f>'215+400 MNB RHS'!I27</f>
        <v>0</v>
      </c>
      <c r="AU6" s="190">
        <f>'216+460 VUP LHS'!I30</f>
        <v>0</v>
      </c>
      <c r="AV6" s="190">
        <f>'216+460 VUP RHS'!I34</f>
        <v>0</v>
      </c>
      <c r="AW6" s="265">
        <f t="shared" si="1"/>
        <v>0</v>
      </c>
      <c r="AX6" s="265">
        <f t="shared" si="2"/>
        <v>0</v>
      </c>
    </row>
    <row r="7" spans="2:50" ht="53.2" customHeight="1">
      <c r="B7" s="188">
        <v>5</v>
      </c>
      <c r="C7" s="189" t="s">
        <v>112</v>
      </c>
      <c r="D7" s="190">
        <f t="shared" si="0"/>
        <v>0</v>
      </c>
      <c r="E7" s="190">
        <f>'173+280 VUP LHS ( UDF )'!I45</f>
        <v>0</v>
      </c>
      <c r="F7" s="190">
        <f>'173+680 MNB LHS SR'!I37</f>
        <v>0</v>
      </c>
      <c r="G7" s="190">
        <f>'173+680 MNB LHS '!I39</f>
        <v>0</v>
      </c>
      <c r="H7" s="190">
        <f>'173+680 MNB RHS'!I41</f>
        <v>0</v>
      </c>
      <c r="I7" s="190">
        <f>'173+680 MNB RHS SR'!I40</f>
        <v>0</v>
      </c>
      <c r="J7" s="190">
        <f>'175+480 VUP LHS'!I38</f>
        <v>0</v>
      </c>
      <c r="K7" s="190">
        <f>'175+480 VUP RHS'!I38</f>
        <v>0</v>
      </c>
      <c r="L7" s="190">
        <f>'177+680 MNB LHS SR'!I42</f>
        <v>0</v>
      </c>
      <c r="M7" s="190">
        <f>'177+680 MNB LHS'!I38</f>
        <v>0</v>
      </c>
      <c r="N7" s="190">
        <f>'177+680 MNB RHS'!I37</f>
        <v>0</v>
      </c>
      <c r="O7" s="190">
        <f>'177+680 MNB RHS SR'!I38</f>
        <v>0</v>
      </c>
      <c r="P7" s="190">
        <f>'178+130 VUP LHS(UDF)'!I37</f>
        <v>0</v>
      </c>
      <c r="Q7" s="190">
        <f>'179+100 MNB LHS SR'!I31</f>
        <v>0</v>
      </c>
      <c r="R7" s="190">
        <f>'179+100 MNB LHS'!I32</f>
        <v>0</v>
      </c>
      <c r="S7" s="190">
        <f>'179+100 MNB RHS'!I29</f>
        <v>0</v>
      </c>
      <c r="T7" s="190">
        <f>'179+100  MNB RHS SR'!I31</f>
        <v>0</v>
      </c>
      <c r="U7" s="195">
        <f>'182+700 VUP LHS'!I30</f>
        <v>0</v>
      </c>
      <c r="V7" s="195">
        <f>'182+700 VUP RHS'!I36</f>
        <v>0</v>
      </c>
      <c r="W7" s="195">
        <f>'193+150 VUP LHS ( UDF )'!I40</f>
        <v>0</v>
      </c>
      <c r="X7" s="195">
        <f>'194+870 VUP LHS'!I29</f>
        <v>0</v>
      </c>
      <c r="Y7" s="195">
        <f>'194+870 VUP RHS'!I29</f>
        <v>0</v>
      </c>
      <c r="Z7" s="195">
        <f>'195+650 MNB LHS SR'!I34</f>
        <v>0</v>
      </c>
      <c r="AA7" s="195">
        <f>'195+650 MNB LHS'!I29</f>
        <v>0</v>
      </c>
      <c r="AB7" s="190">
        <f>'195+650 MNB RHS'!I29</f>
        <v>0</v>
      </c>
      <c r="AC7" s="190">
        <f>'195+650 MNB RHS SR'!I29</f>
        <v>0</v>
      </c>
      <c r="AD7" s="190">
        <f>'196+820 MNB LHS SR'!I34</f>
        <v>0</v>
      </c>
      <c r="AE7" s="190">
        <f>'196+820 MNB  LHS'!I33</f>
        <v>0</v>
      </c>
      <c r="AF7" s="190">
        <f>'196+820 MNB  RHS'!I30</f>
        <v>0</v>
      </c>
      <c r="AG7" s="190">
        <f>'196+820 MNB RHS SR'!I33</f>
        <v>0</v>
      </c>
      <c r="AH7" s="190">
        <f>'197+125 VUP LHS'!I40</f>
        <v>0</v>
      </c>
      <c r="AI7" s="190">
        <f>'197+125 VUP RHS'!I39</f>
        <v>0</v>
      </c>
      <c r="AJ7" s="190">
        <f>'200+250 VUP LHS'!I36</f>
        <v>0</v>
      </c>
      <c r="AK7" s="190">
        <f>'201+619 MJB LHS'!I45</f>
        <v>0</v>
      </c>
      <c r="AL7" s="190">
        <f>'201+619 MJB RHS'!I39</f>
        <v>0</v>
      </c>
      <c r="AM7" s="190">
        <f>'202+230 VUP LHS '!I38</f>
        <v>0</v>
      </c>
      <c r="AN7" s="190">
        <f>'202+230 VUP RHS'!I38</f>
        <v>0</v>
      </c>
      <c r="AO7" s="190">
        <f>'210+100 VUP LHS'!I32</f>
        <v>0</v>
      </c>
      <c r="AP7" s="190">
        <f>'210+100 VUP RHS'!I38</f>
        <v>0</v>
      </c>
      <c r="AQ7" s="190">
        <f>'213+800 VUP LHS'!I29</f>
        <v>0</v>
      </c>
      <c r="AR7" s="190">
        <f>'213+800 VUP RHS'!I30</f>
        <v>0</v>
      </c>
      <c r="AS7" s="190">
        <f>'215+400 MNB LHS'!I30</f>
        <v>0</v>
      </c>
      <c r="AT7" s="190">
        <f>'215+400 MNB RHS'!I28</f>
        <v>0</v>
      </c>
      <c r="AU7" s="190">
        <f>'216+460 VUP LHS'!I31</f>
        <v>0</v>
      </c>
      <c r="AV7" s="190">
        <f>'216+460 VUP RHS'!I35</f>
        <v>0</v>
      </c>
      <c r="AW7" s="265">
        <f t="shared" si="1"/>
        <v>0</v>
      </c>
      <c r="AX7" s="265">
        <f t="shared" si="2"/>
        <v>0</v>
      </c>
    </row>
    <row r="8" spans="2:50" ht="53.2" customHeight="1">
      <c r="B8" s="188">
        <v>6</v>
      </c>
      <c r="C8" s="189" t="s">
        <v>20</v>
      </c>
      <c r="D8" s="190">
        <f t="shared" si="0"/>
        <v>131</v>
      </c>
      <c r="E8" s="190">
        <v>0</v>
      </c>
      <c r="F8" s="190">
        <v>0</v>
      </c>
      <c r="G8" s="190">
        <v>0</v>
      </c>
      <c r="H8" s="190">
        <v>0</v>
      </c>
      <c r="I8" s="190">
        <f>'173+680 MNB RHS SR'!I41</f>
        <v>91</v>
      </c>
      <c r="J8" s="190">
        <v>0</v>
      </c>
      <c r="K8" s="190">
        <v>0</v>
      </c>
      <c r="L8" s="190">
        <f>'177+680 MNB LHS SR'!I43</f>
        <v>40</v>
      </c>
      <c r="M8" s="190">
        <v>0</v>
      </c>
      <c r="N8" s="190">
        <v>0</v>
      </c>
      <c r="O8" s="190">
        <v>0</v>
      </c>
      <c r="P8" s="190">
        <v>0</v>
      </c>
      <c r="Q8" s="190">
        <v>0</v>
      </c>
      <c r="R8" s="190">
        <v>0</v>
      </c>
      <c r="S8" s="190">
        <v>0</v>
      </c>
      <c r="T8" s="190">
        <v>0</v>
      </c>
      <c r="U8" s="190">
        <v>0</v>
      </c>
      <c r="V8" s="190">
        <v>0</v>
      </c>
      <c r="W8" s="190">
        <v>0</v>
      </c>
      <c r="X8" s="190">
        <v>0</v>
      </c>
      <c r="Y8" s="190">
        <v>0</v>
      </c>
      <c r="Z8" s="190">
        <v>0</v>
      </c>
      <c r="AA8" s="190">
        <v>0</v>
      </c>
      <c r="AB8" s="190">
        <v>0</v>
      </c>
      <c r="AC8" s="190">
        <v>0</v>
      </c>
      <c r="AD8" s="190">
        <v>0</v>
      </c>
      <c r="AE8" s="190">
        <v>0</v>
      </c>
      <c r="AF8" s="190">
        <v>0</v>
      </c>
      <c r="AG8" s="190">
        <v>0</v>
      </c>
      <c r="AH8" s="190">
        <v>0</v>
      </c>
      <c r="AI8" s="190">
        <v>0</v>
      </c>
      <c r="AJ8" s="190">
        <v>0</v>
      </c>
      <c r="AK8" s="190">
        <v>0</v>
      </c>
      <c r="AL8" s="190">
        <v>0</v>
      </c>
      <c r="AM8" s="190">
        <v>0</v>
      </c>
      <c r="AN8" s="190">
        <v>0</v>
      </c>
      <c r="AO8" s="190">
        <v>0</v>
      </c>
      <c r="AP8" s="190">
        <v>0</v>
      </c>
      <c r="AQ8" s="190">
        <v>0</v>
      </c>
      <c r="AR8" s="190">
        <v>0</v>
      </c>
      <c r="AS8" s="190">
        <v>0</v>
      </c>
      <c r="AT8" s="190">
        <v>0</v>
      </c>
      <c r="AU8" s="190">
        <v>0</v>
      </c>
      <c r="AV8" s="190">
        <v>0</v>
      </c>
      <c r="AW8" s="265">
        <f t="shared" si="1"/>
        <v>131</v>
      </c>
      <c r="AX8" s="265">
        <f t="shared" si="2"/>
        <v>0</v>
      </c>
    </row>
    <row r="9" spans="2:50" ht="26.55" customHeight="1">
      <c r="B9" s="188">
        <v>7</v>
      </c>
      <c r="C9" s="189" t="s">
        <v>22</v>
      </c>
      <c r="D9" s="190">
        <f t="shared" si="0"/>
        <v>0</v>
      </c>
      <c r="E9" s="190">
        <f>'173+280 VUP LHS ( UDF )'!I47</f>
        <v>0</v>
      </c>
      <c r="F9" s="190">
        <f>'173+680 MNB LHS SR'!I39</f>
        <v>0</v>
      </c>
      <c r="G9" s="190">
        <f>'173+680 MNB LHS '!I41</f>
        <v>0</v>
      </c>
      <c r="H9" s="190">
        <f>'173+680 MNB RHS'!I43</f>
        <v>0</v>
      </c>
      <c r="I9" s="190">
        <f>'173+680 MNB RHS SR'!I42</f>
        <v>0</v>
      </c>
      <c r="J9" s="190">
        <f>'175+480 VUP LHS'!I40</f>
        <v>0</v>
      </c>
      <c r="K9" s="190">
        <f>'175+480 VUP RHS'!I40</f>
        <v>0</v>
      </c>
      <c r="L9" s="190">
        <f>'177+680 MNB LHS SR'!I44</f>
        <v>0</v>
      </c>
      <c r="M9" s="190">
        <f>'177+680 MNB LHS'!I40</f>
        <v>0</v>
      </c>
      <c r="N9" s="190">
        <f>'177+680 MNB RHS'!I39</f>
        <v>0</v>
      </c>
      <c r="O9" s="190">
        <f>'177+680 MNB RHS SR'!I40</f>
        <v>0</v>
      </c>
      <c r="P9" s="190">
        <f>'178+130 VUP LHS(UDF)'!I39</f>
        <v>0</v>
      </c>
      <c r="Q9" s="190">
        <f>'179+100 MNB LHS SR'!I33</f>
        <v>0</v>
      </c>
      <c r="R9" s="190">
        <f>'179+100 MNB LHS'!I34</f>
        <v>0</v>
      </c>
      <c r="S9" s="190">
        <f>'179+100 MNB RHS'!I31</f>
        <v>0</v>
      </c>
      <c r="T9" s="190">
        <f>'179+100  MNB RHS SR'!I33</f>
        <v>0</v>
      </c>
      <c r="U9" s="195">
        <f>'182+700 VUP LHS'!I32</f>
        <v>0</v>
      </c>
      <c r="V9" s="195">
        <f>'182+700 VUP RHS'!I38</f>
        <v>0</v>
      </c>
      <c r="W9" s="195">
        <f>'193+150 VUP LHS ( UDF )'!I42</f>
        <v>0</v>
      </c>
      <c r="X9" s="195">
        <f>'194+870 VUP LHS'!I31</f>
        <v>0</v>
      </c>
      <c r="Y9" s="195">
        <f>'194+870 VUP RHS'!I31</f>
        <v>0</v>
      </c>
      <c r="Z9" s="195">
        <f>'195+650 MNB LHS SR'!I36</f>
        <v>0</v>
      </c>
      <c r="AA9" s="195">
        <f>'195+650 MNB LHS'!I31</f>
        <v>0</v>
      </c>
      <c r="AB9" s="190">
        <f>'195+650 MNB RHS'!I31</f>
        <v>0</v>
      </c>
      <c r="AC9" s="190">
        <f>'195+650 MNB RHS SR'!I31</f>
        <v>0</v>
      </c>
      <c r="AD9" s="190">
        <f>'196+820 MNB LHS SR'!I36</f>
        <v>0</v>
      </c>
      <c r="AE9" s="190">
        <f>'196+820 MNB  LHS'!I35</f>
        <v>0</v>
      </c>
      <c r="AF9" s="190">
        <f>'196+820 MNB  RHS'!I32</f>
        <v>0</v>
      </c>
      <c r="AG9" s="190">
        <f>'196+820 MNB RHS SR'!I35</f>
        <v>0</v>
      </c>
      <c r="AH9" s="190">
        <f>'197+125 VUP LHS'!I42</f>
        <v>0</v>
      </c>
      <c r="AI9" s="190">
        <f>'197+125 VUP RHS'!I41</f>
        <v>0</v>
      </c>
      <c r="AJ9" s="190">
        <f>'200+250 VUP LHS'!I38</f>
        <v>0</v>
      </c>
      <c r="AK9" s="190">
        <f>'201+619 MJB LHS'!I47</f>
        <v>0</v>
      </c>
      <c r="AL9" s="190">
        <f>'201+619 MJB RHS'!I41</f>
        <v>0</v>
      </c>
      <c r="AM9" s="190">
        <f>'202+230 VUP LHS '!I40</f>
        <v>0</v>
      </c>
      <c r="AN9" s="190">
        <f>'202+230 VUP RHS'!I40</f>
        <v>0</v>
      </c>
      <c r="AO9" s="190">
        <f>'210+100 VUP LHS'!I34</f>
        <v>0</v>
      </c>
      <c r="AP9" s="190">
        <f>'210+100 VUP RHS'!I40</f>
        <v>0</v>
      </c>
      <c r="AQ9" s="190">
        <f>'213+800 VUP LHS'!I31</f>
        <v>0</v>
      </c>
      <c r="AR9" s="190">
        <f>'213+800 VUP RHS'!I32</f>
        <v>0</v>
      </c>
      <c r="AS9" s="190">
        <f>'215+400 MNB LHS'!I32</f>
        <v>0</v>
      </c>
      <c r="AT9" s="190">
        <f>'215+400 MNB RHS'!I30</f>
        <v>0</v>
      </c>
      <c r="AU9" s="190">
        <f>'216+460 VUP LHS'!I33</f>
        <v>0</v>
      </c>
      <c r="AV9" s="190">
        <f>'216+460 VUP RHS'!I37</f>
        <v>0</v>
      </c>
      <c r="AW9" s="265">
        <f t="shared" si="1"/>
        <v>0</v>
      </c>
      <c r="AX9" s="265">
        <f t="shared" si="2"/>
        <v>0</v>
      </c>
    </row>
    <row r="10" spans="2:50" ht="53.2" customHeight="1">
      <c r="B10" s="188">
        <v>8</v>
      </c>
      <c r="C10" s="189" t="s">
        <v>24</v>
      </c>
      <c r="D10" s="190">
        <f t="shared" si="0"/>
        <v>0</v>
      </c>
      <c r="E10" s="190">
        <f>'173+280 VUP LHS ( UDF )'!I48</f>
        <v>0</v>
      </c>
      <c r="F10" s="190">
        <f>'173+680 MNB LHS SR'!I40</f>
        <v>0</v>
      </c>
      <c r="G10" s="190">
        <f>'173+680 MNB LHS '!I42</f>
        <v>0</v>
      </c>
      <c r="H10" s="190">
        <f>'173+680 MNB RHS'!I44</f>
        <v>0</v>
      </c>
      <c r="I10" s="190">
        <f>'173+680 MNB RHS SR'!I43</f>
        <v>0</v>
      </c>
      <c r="J10" s="190">
        <f>'175+480 VUP LHS'!I41</f>
        <v>0</v>
      </c>
      <c r="K10" s="190">
        <f>'175+480 VUP RHS'!I41</f>
        <v>0</v>
      </c>
      <c r="L10" s="190">
        <f>'177+680 MNB LHS SR'!I45</f>
        <v>0</v>
      </c>
      <c r="M10" s="190">
        <f>'177+680 MNB LHS'!I41</f>
        <v>0</v>
      </c>
      <c r="N10" s="190">
        <f>'177+680 MNB RHS'!I40</f>
        <v>0</v>
      </c>
      <c r="O10" s="190">
        <f>'177+680 MNB RHS SR'!I41</f>
        <v>0</v>
      </c>
      <c r="P10" s="190">
        <f>'178+130 VUP LHS(UDF)'!I40</f>
        <v>0</v>
      </c>
      <c r="Q10" s="190">
        <f>'179+100 MNB LHS SR'!I34</f>
        <v>0</v>
      </c>
      <c r="R10" s="190">
        <f>'179+100 MNB LHS'!I35</f>
        <v>0</v>
      </c>
      <c r="S10" s="190">
        <f>'179+100 MNB RHS'!I32</f>
        <v>0</v>
      </c>
      <c r="T10" s="190">
        <f>'179+100  MNB RHS SR'!I34</f>
        <v>0</v>
      </c>
      <c r="U10" s="195">
        <f>'182+700 VUP LHS'!I33</f>
        <v>0</v>
      </c>
      <c r="V10" s="195">
        <f>'182+700 VUP RHS'!I39</f>
        <v>0</v>
      </c>
      <c r="W10" s="195">
        <f>'193+150 VUP LHS ( UDF )'!I43</f>
        <v>0</v>
      </c>
      <c r="X10" s="195">
        <f>'194+870 VUP LHS'!I32</f>
        <v>0</v>
      </c>
      <c r="Y10" s="195">
        <f>'194+870 VUP RHS'!I32</f>
        <v>0</v>
      </c>
      <c r="Z10" s="195">
        <f>'195+650 MNB LHS SR'!I37</f>
        <v>0</v>
      </c>
      <c r="AA10" s="195">
        <f>'195+650 MNB LHS'!I32</f>
        <v>0</v>
      </c>
      <c r="AB10" s="190">
        <f>'195+650 MNB RHS'!I32</f>
        <v>0</v>
      </c>
      <c r="AC10" s="190">
        <f>'195+650 MNB RHS SR'!I32</f>
        <v>0</v>
      </c>
      <c r="AD10" s="190">
        <f>'196+820 MNB LHS SR'!I37</f>
        <v>0</v>
      </c>
      <c r="AE10" s="190">
        <f>'196+820 MNB  LHS'!I36</f>
        <v>0</v>
      </c>
      <c r="AF10" s="190">
        <f>'196+820 MNB  RHS'!I33</f>
        <v>0</v>
      </c>
      <c r="AG10" s="190">
        <f>'196+820 MNB RHS SR'!I36</f>
        <v>0</v>
      </c>
      <c r="AH10" s="190">
        <f>'197+125 VUP LHS'!I43</f>
        <v>0</v>
      </c>
      <c r="AI10" s="190">
        <f>'197+125 VUP RHS'!I42</f>
        <v>0</v>
      </c>
      <c r="AJ10" s="190">
        <f>'200+250 VUP LHS'!I39</f>
        <v>0</v>
      </c>
      <c r="AK10" s="190">
        <f>'201+619 MJB LHS'!I48</f>
        <v>0</v>
      </c>
      <c r="AL10" s="190">
        <f>'201+619 MJB RHS'!I42</f>
        <v>0</v>
      </c>
      <c r="AM10" s="190">
        <f>'202+230 VUP LHS '!I41</f>
        <v>0</v>
      </c>
      <c r="AN10" s="190">
        <f>'202+230 VUP RHS'!I41</f>
        <v>0</v>
      </c>
      <c r="AO10" s="190">
        <f>'210+100 VUP LHS'!I35</f>
        <v>0</v>
      </c>
      <c r="AP10" s="190">
        <f>'210+100 VUP RHS'!I41</f>
        <v>0</v>
      </c>
      <c r="AQ10" s="190">
        <f>'213+800 VUP LHS'!I32</f>
        <v>0</v>
      </c>
      <c r="AR10" s="190">
        <f>'213+800 VUP RHS'!I33</f>
        <v>0</v>
      </c>
      <c r="AS10" s="190">
        <f>'215+400 MNB LHS'!I33</f>
        <v>0</v>
      </c>
      <c r="AT10" s="190">
        <f>'215+400 MNB RHS'!I31</f>
        <v>0</v>
      </c>
      <c r="AU10" s="190">
        <f>'216+460 VUP LHS'!I34</f>
        <v>0</v>
      </c>
      <c r="AV10" s="190">
        <f>'216+460 VUP RHS'!I38</f>
        <v>0</v>
      </c>
      <c r="AW10" s="265">
        <f t="shared" si="1"/>
        <v>0</v>
      </c>
      <c r="AX10" s="265">
        <f t="shared" si="2"/>
        <v>0</v>
      </c>
    </row>
    <row r="11" spans="2:50" ht="53.2" customHeight="1">
      <c r="B11" s="188">
        <v>9</v>
      </c>
      <c r="C11" s="189" t="s">
        <v>26</v>
      </c>
      <c r="D11" s="190">
        <f t="shared" si="0"/>
        <v>0</v>
      </c>
      <c r="E11" s="190">
        <f>'173+280 VUP LHS ( UDF )'!I49</f>
        <v>0</v>
      </c>
      <c r="F11" s="190">
        <f>'173+680 MNB LHS SR'!I41</f>
        <v>0</v>
      </c>
      <c r="G11" s="190">
        <f>'173+680 MNB LHS '!I43</f>
        <v>0</v>
      </c>
      <c r="H11" s="190">
        <f>'173+680 MNB RHS'!I45</f>
        <v>0</v>
      </c>
      <c r="I11" s="190">
        <f>'173+680 MNB RHS SR'!I44</f>
        <v>0</v>
      </c>
      <c r="J11" s="190">
        <f>'175+480 VUP LHS'!I42</f>
        <v>0</v>
      </c>
      <c r="K11" s="190">
        <f>'175+480 VUP RHS'!I42</f>
        <v>0</v>
      </c>
      <c r="L11" s="190">
        <f>'177+680 MNB LHS SR'!I46</f>
        <v>0</v>
      </c>
      <c r="M11" s="190">
        <f>'177+680 MNB LHS'!I42</f>
        <v>0</v>
      </c>
      <c r="N11" s="190">
        <f>'177+680 MNB RHS'!I41</f>
        <v>0</v>
      </c>
      <c r="O11" s="190">
        <f>'177+680 MNB RHS SR'!I42</f>
        <v>0</v>
      </c>
      <c r="P11" s="190">
        <f>'178+130 VUP LHS(UDF)'!I41</f>
        <v>0</v>
      </c>
      <c r="Q11" s="190">
        <f>'179+100 MNB LHS SR'!I35</f>
        <v>0</v>
      </c>
      <c r="R11" s="190">
        <f>'179+100 MNB LHS'!I36</f>
        <v>0</v>
      </c>
      <c r="S11" s="190">
        <f>'179+100 MNB RHS'!I33</f>
        <v>0</v>
      </c>
      <c r="T11" s="190">
        <f>'179+100  MNB RHS SR'!I35</f>
        <v>0</v>
      </c>
      <c r="U11" s="195">
        <f>'182+700 VUP LHS'!I34</f>
        <v>0</v>
      </c>
      <c r="V11" s="195">
        <f>'182+700 VUP RHS'!I40</f>
        <v>0</v>
      </c>
      <c r="W11" s="195">
        <f>'193+150 VUP LHS ( UDF )'!I44</f>
        <v>0</v>
      </c>
      <c r="X11" s="195">
        <f>'194+870 VUP LHS'!I33</f>
        <v>0</v>
      </c>
      <c r="Y11" s="195">
        <f>'194+870 VUP RHS'!I33</f>
        <v>0</v>
      </c>
      <c r="Z11" s="195">
        <f>'195+650 MNB LHS SR'!I38</f>
        <v>0</v>
      </c>
      <c r="AA11" s="195">
        <f>'195+650 MNB LHS'!I33</f>
        <v>0</v>
      </c>
      <c r="AB11" s="190">
        <f>'195+650 MNB RHS'!I33</f>
        <v>0</v>
      </c>
      <c r="AC11" s="190">
        <f>'195+650 MNB RHS SR'!I33</f>
        <v>0</v>
      </c>
      <c r="AD11" s="190">
        <f>'196+820 MNB LHS SR'!I38</f>
        <v>0</v>
      </c>
      <c r="AE11" s="190">
        <f>'196+820 MNB  LHS'!I37</f>
        <v>0</v>
      </c>
      <c r="AF11" s="190">
        <f>'196+820 MNB  RHS'!I34</f>
        <v>0</v>
      </c>
      <c r="AG11" s="190">
        <f>'196+820 MNB RHS SR'!I37</f>
        <v>0</v>
      </c>
      <c r="AH11" s="190">
        <f>'197+125 VUP LHS'!I44</f>
        <v>0</v>
      </c>
      <c r="AI11" s="190">
        <f>'197+125 VUP RHS'!I43</f>
        <v>0</v>
      </c>
      <c r="AJ11" s="190">
        <f>'200+250 VUP LHS'!I40</f>
        <v>0</v>
      </c>
      <c r="AK11" s="190">
        <f>'201+619 MJB LHS'!I49</f>
        <v>0</v>
      </c>
      <c r="AL11" s="190">
        <f>'201+619 MJB RHS'!I43</f>
        <v>0</v>
      </c>
      <c r="AM11" s="190">
        <f>'202+230 VUP LHS '!I42</f>
        <v>0</v>
      </c>
      <c r="AN11" s="190">
        <f>'202+230 VUP RHS'!I42</f>
        <v>0</v>
      </c>
      <c r="AO11" s="190">
        <f>'210+100 VUP LHS'!I36</f>
        <v>0</v>
      </c>
      <c r="AP11" s="190">
        <f>'210+100 VUP RHS'!I42</f>
        <v>0</v>
      </c>
      <c r="AQ11" s="190">
        <f>'213+800 VUP LHS'!I33</f>
        <v>0</v>
      </c>
      <c r="AR11" s="190">
        <f>'213+800 VUP RHS'!I34</f>
        <v>0</v>
      </c>
      <c r="AS11" s="190">
        <f>'215+400 MNB LHS'!I34</f>
        <v>0</v>
      </c>
      <c r="AT11" s="190">
        <f>'215+400 MNB RHS'!I32</f>
        <v>0</v>
      </c>
      <c r="AU11" s="190">
        <f>'216+460 VUP LHS'!I35</f>
        <v>0</v>
      </c>
      <c r="AV11" s="190">
        <f>'216+460 VUP RHS'!I39</f>
        <v>0</v>
      </c>
      <c r="AW11" s="265">
        <f t="shared" si="1"/>
        <v>0</v>
      </c>
      <c r="AX11" s="265">
        <f t="shared" si="2"/>
        <v>0</v>
      </c>
    </row>
    <row r="12" spans="2:50" ht="53.2" customHeight="1">
      <c r="B12" s="188">
        <v>10</v>
      </c>
      <c r="C12" s="189" t="s">
        <v>29</v>
      </c>
      <c r="D12" s="190">
        <f t="shared" si="0"/>
        <v>0</v>
      </c>
      <c r="E12" s="190">
        <f>'173+280 VUP LHS ( UDF )'!I50</f>
        <v>0</v>
      </c>
      <c r="F12" s="190">
        <f>'173+680 MNB LHS SR'!I42</f>
        <v>0</v>
      </c>
      <c r="G12" s="190">
        <f>'173+680 MNB LHS '!I44</f>
        <v>0</v>
      </c>
      <c r="H12" s="190">
        <f>'173+680 MNB RHS'!I46</f>
        <v>0</v>
      </c>
      <c r="I12" s="190">
        <f>'173+680 MNB RHS SR'!I45</f>
        <v>0</v>
      </c>
      <c r="J12" s="190">
        <f>'175+480 VUP LHS'!I43</f>
        <v>0</v>
      </c>
      <c r="K12" s="190">
        <f>'175+480 VUP RHS'!I43</f>
        <v>0</v>
      </c>
      <c r="L12" s="190">
        <f>'177+680 MNB LHS SR'!I47</f>
        <v>0</v>
      </c>
      <c r="M12" s="190">
        <f>'177+680 MNB LHS'!I43</f>
        <v>0</v>
      </c>
      <c r="N12" s="190">
        <f>'177+680 MNB RHS'!I42</f>
        <v>0</v>
      </c>
      <c r="O12" s="190">
        <f>'177+680 MNB RHS SR'!I43</f>
        <v>0</v>
      </c>
      <c r="P12" s="190">
        <f>'178+130 VUP LHS(UDF)'!I42</f>
        <v>0</v>
      </c>
      <c r="Q12" s="190">
        <f>'179+100 MNB LHS SR'!I36</f>
        <v>0</v>
      </c>
      <c r="R12" s="190">
        <f>'179+100 MNB LHS'!I37</f>
        <v>0</v>
      </c>
      <c r="S12" s="190">
        <f>'179+100 MNB RHS'!I34</f>
        <v>0</v>
      </c>
      <c r="T12" s="190">
        <f>'179+100  MNB RHS SR'!I36</f>
        <v>0</v>
      </c>
      <c r="U12" s="195">
        <f>'182+700 VUP LHS'!I35</f>
        <v>0</v>
      </c>
      <c r="V12" s="195">
        <f>'182+700 VUP RHS'!I41</f>
        <v>0</v>
      </c>
      <c r="W12" s="195">
        <f>'193+150 VUP LHS ( UDF )'!I45</f>
        <v>0</v>
      </c>
      <c r="X12" s="195">
        <f>'194+870 VUP LHS'!I34</f>
        <v>0</v>
      </c>
      <c r="Y12" s="195">
        <f>'194+870 VUP RHS'!I34</f>
        <v>0</v>
      </c>
      <c r="Z12" s="195">
        <f>'195+650 MNB LHS SR'!I39</f>
        <v>0</v>
      </c>
      <c r="AA12" s="195">
        <f>'195+650 MNB LHS'!I34</f>
        <v>0</v>
      </c>
      <c r="AB12" s="190">
        <f>'195+650 MNB RHS'!I34</f>
        <v>0</v>
      </c>
      <c r="AC12" s="190">
        <f>'195+650 MNB RHS SR'!I34</f>
        <v>0</v>
      </c>
      <c r="AD12" s="190">
        <f>'196+820 MNB LHS SR'!I39</f>
        <v>0</v>
      </c>
      <c r="AE12" s="190">
        <f>'196+820 MNB  LHS'!I38</f>
        <v>0</v>
      </c>
      <c r="AF12" s="190">
        <f>'196+820 MNB  RHS'!I35</f>
        <v>0</v>
      </c>
      <c r="AG12" s="190">
        <f>'196+820 MNB RHS SR'!I38</f>
        <v>0</v>
      </c>
      <c r="AH12" s="190">
        <f>'197+125 VUP LHS'!I45</f>
        <v>0</v>
      </c>
      <c r="AI12" s="190">
        <f>'197+125 VUP RHS'!I44</f>
        <v>0</v>
      </c>
      <c r="AJ12" s="190">
        <f>'200+250 VUP LHS'!I41</f>
        <v>0</v>
      </c>
      <c r="AK12" s="190">
        <f>'201+619 MJB LHS'!I50</f>
        <v>0</v>
      </c>
      <c r="AL12" s="190">
        <f>'201+619 MJB RHS'!I44</f>
        <v>0</v>
      </c>
      <c r="AM12" s="190">
        <f>'202+230 VUP LHS '!I43</f>
        <v>0</v>
      </c>
      <c r="AN12" s="190">
        <f>'202+230 VUP RHS'!I43</f>
        <v>0</v>
      </c>
      <c r="AO12" s="190">
        <f>'210+100 VUP LHS'!I37</f>
        <v>0</v>
      </c>
      <c r="AP12" s="190">
        <f>'210+100 VUP RHS'!I43</f>
        <v>0</v>
      </c>
      <c r="AQ12" s="190">
        <f>'213+800 VUP LHS'!I34</f>
        <v>0</v>
      </c>
      <c r="AR12" s="190">
        <f>'213+800 VUP RHS'!I35</f>
        <v>0</v>
      </c>
      <c r="AS12" s="190">
        <f>'215+400 MNB LHS'!I35</f>
        <v>0</v>
      </c>
      <c r="AT12" s="190">
        <f>'215+400 MNB RHS'!I33</f>
        <v>0</v>
      </c>
      <c r="AU12" s="190">
        <f>'216+460 VUP LHS'!I36</f>
        <v>0</v>
      </c>
      <c r="AV12" s="190">
        <f>'216+460 VUP RHS'!I40</f>
        <v>0</v>
      </c>
      <c r="AW12" s="265">
        <f t="shared" si="1"/>
        <v>0</v>
      </c>
      <c r="AX12" s="265">
        <f t="shared" si="2"/>
        <v>0</v>
      </c>
    </row>
    <row r="13" spans="2:50" ht="26.55" customHeight="1">
      <c r="B13" s="188">
        <v>11</v>
      </c>
      <c r="C13" s="189" t="s">
        <v>31</v>
      </c>
      <c r="D13" s="190">
        <f t="shared" si="0"/>
        <v>0</v>
      </c>
      <c r="E13" s="190">
        <f>'173+280 VUP LHS ( UDF )'!I51</f>
        <v>0</v>
      </c>
      <c r="F13" s="190">
        <f>'173+680 MNB LHS SR'!I43</f>
        <v>0</v>
      </c>
      <c r="G13" s="190">
        <f>'173+680 MNB LHS '!I45</f>
        <v>0</v>
      </c>
      <c r="H13" s="190">
        <f>'173+680 MNB RHS'!I47</f>
        <v>0</v>
      </c>
      <c r="I13" s="190">
        <f>'173+680 MNB RHS SR'!I46</f>
        <v>0</v>
      </c>
      <c r="J13" s="190">
        <f>'175+480 VUP LHS'!I44</f>
        <v>0</v>
      </c>
      <c r="K13" s="190">
        <f>'175+480 VUP RHS'!I44</f>
        <v>0</v>
      </c>
      <c r="L13" s="190">
        <f>'177+680 MNB LHS SR'!I48</f>
        <v>0</v>
      </c>
      <c r="M13" s="190">
        <f>'177+680 MNB LHS'!I44</f>
        <v>0</v>
      </c>
      <c r="N13" s="190">
        <f>'177+680 MNB RHS'!I43</f>
        <v>0</v>
      </c>
      <c r="O13" s="190">
        <f>'177+680 MNB RHS SR'!I44</f>
        <v>0</v>
      </c>
      <c r="P13" s="190">
        <f>'178+130 VUP LHS(UDF)'!I43</f>
        <v>0</v>
      </c>
      <c r="Q13" s="190">
        <f>'179+100 MNB LHS SR'!I37</f>
        <v>0</v>
      </c>
      <c r="R13" s="190">
        <f>'179+100 MNB LHS'!I38</f>
        <v>0</v>
      </c>
      <c r="S13" s="190">
        <f>'179+100 MNB RHS'!I35</f>
        <v>0</v>
      </c>
      <c r="T13" s="190">
        <f>'179+100  MNB RHS SR'!I37</f>
        <v>0</v>
      </c>
      <c r="U13" s="195">
        <f>'182+700 VUP LHS'!I36</f>
        <v>0</v>
      </c>
      <c r="V13" s="195">
        <f>'182+700 VUP RHS'!I42</f>
        <v>0</v>
      </c>
      <c r="W13" s="195">
        <f>'193+150 VUP LHS ( UDF )'!I46</f>
        <v>0</v>
      </c>
      <c r="X13" s="195">
        <f>'194+870 VUP LHS'!I35</f>
        <v>0</v>
      </c>
      <c r="Y13" s="195">
        <f>'194+870 VUP RHS'!I35</f>
        <v>0</v>
      </c>
      <c r="Z13" s="195">
        <f>'195+650 MNB LHS SR'!I40</f>
        <v>0</v>
      </c>
      <c r="AA13" s="195">
        <f>'195+650 MNB LHS'!I35</f>
        <v>0</v>
      </c>
      <c r="AB13" s="190">
        <f>'195+650 MNB RHS'!I35</f>
        <v>0</v>
      </c>
      <c r="AC13" s="190">
        <f>'195+650 MNB RHS SR'!I35</f>
        <v>0</v>
      </c>
      <c r="AD13" s="190">
        <f>'196+820 MNB LHS SR'!I40</f>
        <v>0</v>
      </c>
      <c r="AE13" s="190">
        <f>'196+820 MNB  LHS'!I39</f>
        <v>0</v>
      </c>
      <c r="AF13" s="190">
        <f>'196+820 MNB  RHS'!I36</f>
        <v>0</v>
      </c>
      <c r="AG13" s="190">
        <f>'196+820 MNB RHS SR'!I39</f>
        <v>0</v>
      </c>
      <c r="AH13" s="190">
        <f>'197+125 VUP LHS'!I46</f>
        <v>0</v>
      </c>
      <c r="AI13" s="190">
        <f>'197+125 VUP RHS'!I45</f>
        <v>0</v>
      </c>
      <c r="AJ13" s="190">
        <f>'200+250 VUP LHS'!I42</f>
        <v>0</v>
      </c>
      <c r="AK13" s="190">
        <f>'201+619 MJB LHS'!I51</f>
        <v>0</v>
      </c>
      <c r="AL13" s="190">
        <f>'201+619 MJB RHS'!I45</f>
        <v>0</v>
      </c>
      <c r="AM13" s="190">
        <f>'202+230 VUP LHS '!I44</f>
        <v>0</v>
      </c>
      <c r="AN13" s="190">
        <f>'202+230 VUP RHS'!I44</f>
        <v>0</v>
      </c>
      <c r="AO13" s="190">
        <f>'210+100 VUP LHS'!I38</f>
        <v>0</v>
      </c>
      <c r="AP13" s="190">
        <f>'210+100 VUP RHS'!I44</f>
        <v>0</v>
      </c>
      <c r="AQ13" s="190">
        <f>'213+800 VUP LHS'!I35</f>
        <v>0</v>
      </c>
      <c r="AR13" s="190">
        <f>'213+800 VUP RHS'!I36</f>
        <v>0</v>
      </c>
      <c r="AS13" s="190">
        <f>'215+400 MNB LHS'!I36</f>
        <v>0</v>
      </c>
      <c r="AT13" s="190">
        <f>'215+400 MNB RHS'!I34</f>
        <v>0</v>
      </c>
      <c r="AU13" s="190">
        <f>'216+460 VUP LHS'!I37</f>
        <v>0</v>
      </c>
      <c r="AV13" s="190">
        <f>'216+460 VUP RHS'!I41</f>
        <v>0</v>
      </c>
      <c r="AW13" s="265">
        <f t="shared" si="1"/>
        <v>0</v>
      </c>
      <c r="AX13" s="265">
        <f t="shared" si="2"/>
        <v>0</v>
      </c>
    </row>
    <row r="14" spans="2:50" ht="26.55" customHeight="1">
      <c r="B14" s="188">
        <v>12</v>
      </c>
      <c r="C14" s="189" t="s">
        <v>33</v>
      </c>
      <c r="D14" s="190">
        <f t="shared" si="0"/>
        <v>0</v>
      </c>
      <c r="E14" s="190">
        <f>'173+280 VUP LHS ( UDF )'!I52</f>
        <v>0</v>
      </c>
      <c r="F14" s="190">
        <f>'173+680 MNB LHS SR'!I44</f>
        <v>0</v>
      </c>
      <c r="G14" s="190">
        <f>'173+680 MNB LHS '!I46</f>
        <v>0</v>
      </c>
      <c r="H14" s="190">
        <f>'173+680 MNB RHS'!I48</f>
        <v>0</v>
      </c>
      <c r="I14" s="190">
        <f>'173+680 MNB RHS SR'!I47</f>
        <v>0</v>
      </c>
      <c r="J14" s="190">
        <f>'175+480 VUP LHS'!I45</f>
        <v>0</v>
      </c>
      <c r="K14" s="190">
        <f>'175+480 VUP RHS'!I45</f>
        <v>0</v>
      </c>
      <c r="L14" s="190">
        <f>'177+680 MNB LHS SR'!I49</f>
        <v>0</v>
      </c>
      <c r="M14" s="190">
        <f>'177+680 MNB LHS'!I45</f>
        <v>0</v>
      </c>
      <c r="N14" s="190">
        <f>'177+680 MNB RHS'!I44</f>
        <v>0</v>
      </c>
      <c r="O14" s="190">
        <f>'177+680 MNB RHS SR'!I45</f>
        <v>0</v>
      </c>
      <c r="P14" s="190">
        <f>'178+130 VUP LHS(UDF)'!I44</f>
        <v>0</v>
      </c>
      <c r="Q14" s="190">
        <f>'179+100 MNB LHS SR'!I38</f>
        <v>0</v>
      </c>
      <c r="R14" s="190">
        <f>'179+100 MNB LHS'!I39</f>
        <v>0</v>
      </c>
      <c r="S14" s="190">
        <f>'179+100 MNB RHS'!I36</f>
        <v>0</v>
      </c>
      <c r="T14" s="190">
        <f>'179+100  MNB RHS SR'!I38</f>
        <v>0</v>
      </c>
      <c r="U14" s="195">
        <f>'182+700 VUP LHS'!I37</f>
        <v>0</v>
      </c>
      <c r="V14" s="195">
        <f>'182+700 VUP RHS'!I43</f>
        <v>0</v>
      </c>
      <c r="W14" s="195">
        <f>'193+150 VUP LHS ( UDF )'!I47</f>
        <v>0</v>
      </c>
      <c r="X14" s="195">
        <f>'194+870 VUP LHS'!I36</f>
        <v>0</v>
      </c>
      <c r="Y14" s="195">
        <f>'194+870 VUP RHS'!I36</f>
        <v>0</v>
      </c>
      <c r="Z14" s="195">
        <f>'195+650 MNB LHS SR'!I41</f>
        <v>0</v>
      </c>
      <c r="AA14" s="195">
        <f>'195+650 MNB LHS'!I36</f>
        <v>0</v>
      </c>
      <c r="AB14" s="190">
        <f>'195+650 MNB RHS'!I36</f>
        <v>0</v>
      </c>
      <c r="AC14" s="190">
        <f>'195+650 MNB RHS SR'!I36</f>
        <v>0</v>
      </c>
      <c r="AD14" s="190">
        <f>'196+820 MNB LHS SR'!I41</f>
        <v>0</v>
      </c>
      <c r="AE14" s="190">
        <f>'196+820 MNB  LHS'!I40</f>
        <v>0</v>
      </c>
      <c r="AF14" s="190">
        <f>'196+820 MNB  RHS'!I37</f>
        <v>0</v>
      </c>
      <c r="AG14" s="190">
        <f>'196+820 MNB RHS SR'!I40</f>
        <v>0</v>
      </c>
      <c r="AH14" s="190">
        <f>'197+125 VUP LHS'!I47</f>
        <v>0</v>
      </c>
      <c r="AI14" s="190">
        <f>'197+125 VUP RHS'!I46</f>
        <v>0</v>
      </c>
      <c r="AJ14" s="190">
        <f>'200+250 VUP LHS'!I43</f>
        <v>0</v>
      </c>
      <c r="AK14" s="190">
        <f>'201+619 MJB LHS'!I52</f>
        <v>0</v>
      </c>
      <c r="AL14" s="190">
        <f>'201+619 MJB RHS'!I46</f>
        <v>0</v>
      </c>
      <c r="AM14" s="190">
        <f>'202+230 VUP LHS '!I45</f>
        <v>0</v>
      </c>
      <c r="AN14" s="190">
        <f>'202+230 VUP RHS'!I45</f>
        <v>0</v>
      </c>
      <c r="AO14" s="190">
        <f>'210+100 VUP LHS'!I39</f>
        <v>0</v>
      </c>
      <c r="AP14" s="190">
        <f>'210+100 VUP RHS'!I45</f>
        <v>0</v>
      </c>
      <c r="AQ14" s="190">
        <f>'213+800 VUP LHS'!I36</f>
        <v>0</v>
      </c>
      <c r="AR14" s="190">
        <f>'213+800 VUP RHS'!I37</f>
        <v>0</v>
      </c>
      <c r="AS14" s="190">
        <f>'215+400 MNB LHS'!I37</f>
        <v>0</v>
      </c>
      <c r="AT14" s="190">
        <f>'215+400 MNB RHS'!I35</f>
        <v>0</v>
      </c>
      <c r="AU14" s="190">
        <f>'216+460 VUP LHS'!I38</f>
        <v>0</v>
      </c>
      <c r="AV14" s="190">
        <f>'216+460 VUP RHS'!I42</f>
        <v>0</v>
      </c>
      <c r="AW14" s="265">
        <f t="shared" si="1"/>
        <v>0</v>
      </c>
      <c r="AX14" s="265">
        <f t="shared" si="2"/>
        <v>0</v>
      </c>
    </row>
    <row r="15" spans="2:50" ht="53.2" customHeight="1">
      <c r="B15" s="188">
        <v>13</v>
      </c>
      <c r="C15" s="189" t="s">
        <v>35</v>
      </c>
      <c r="D15" s="190">
        <f t="shared" si="0"/>
        <v>0</v>
      </c>
      <c r="E15" s="190">
        <f>'173+280 VUP LHS ( UDF )'!I53</f>
        <v>0</v>
      </c>
      <c r="F15" s="190">
        <f>'173+680 MNB LHS SR'!I45</f>
        <v>0</v>
      </c>
      <c r="G15" s="190">
        <f>'173+680 MNB LHS '!I47</f>
        <v>0</v>
      </c>
      <c r="H15" s="190">
        <f>'173+680 MNB RHS'!I49</f>
        <v>0</v>
      </c>
      <c r="I15" s="190">
        <f>'173+680 MNB RHS SR'!I48</f>
        <v>0</v>
      </c>
      <c r="J15" s="190">
        <f>'175+480 VUP LHS'!I46</f>
        <v>0</v>
      </c>
      <c r="K15" s="190">
        <f>'175+480 VUP RHS'!I46</f>
        <v>0</v>
      </c>
      <c r="L15" s="190">
        <f>'177+680 MNB LHS SR'!I50</f>
        <v>0</v>
      </c>
      <c r="M15" s="190">
        <f>'177+680 MNB LHS'!I46</f>
        <v>0</v>
      </c>
      <c r="N15" s="190">
        <f>'177+680 MNB RHS'!I45</f>
        <v>0</v>
      </c>
      <c r="O15" s="190">
        <f>'177+680 MNB RHS SR'!I46</f>
        <v>0</v>
      </c>
      <c r="P15" s="190">
        <f>'178+130 VUP LHS(UDF)'!I45</f>
        <v>0</v>
      </c>
      <c r="Q15" s="190">
        <f>'179+100 MNB LHS SR'!I39</f>
        <v>0</v>
      </c>
      <c r="R15" s="190">
        <f>'179+100 MNB LHS'!I40</f>
        <v>0</v>
      </c>
      <c r="S15" s="190">
        <f>'179+100 MNB RHS'!I37</f>
        <v>0</v>
      </c>
      <c r="T15" s="190">
        <f>'179+100  MNB RHS SR'!I39</f>
        <v>0</v>
      </c>
      <c r="U15" s="195">
        <f>'182+700 VUP LHS'!I38</f>
        <v>0</v>
      </c>
      <c r="V15" s="195">
        <f>'182+700 VUP RHS'!I44</f>
        <v>0</v>
      </c>
      <c r="W15" s="195">
        <f>'193+150 VUP LHS ( UDF )'!I48</f>
        <v>0</v>
      </c>
      <c r="X15" s="195">
        <f>'194+870 VUP LHS'!I37</f>
        <v>0</v>
      </c>
      <c r="Y15" s="195">
        <f>'194+870 VUP RHS'!I37</f>
        <v>0</v>
      </c>
      <c r="Z15" s="195">
        <f>'195+650 MNB LHS SR'!I42</f>
        <v>0</v>
      </c>
      <c r="AA15" s="195">
        <f>'195+650 MNB LHS'!I37</f>
        <v>0</v>
      </c>
      <c r="AB15" s="190">
        <f>'195+650 MNB RHS'!I37</f>
        <v>0</v>
      </c>
      <c r="AC15" s="190">
        <f>'195+650 MNB RHS SR'!I37</f>
        <v>0</v>
      </c>
      <c r="AD15" s="190">
        <f>'196+820 MNB LHS SR'!I42</f>
        <v>0</v>
      </c>
      <c r="AE15" s="190">
        <f>'196+820 MNB  LHS'!I41</f>
        <v>0</v>
      </c>
      <c r="AF15" s="190">
        <f>'196+820 MNB  RHS'!I38</f>
        <v>0</v>
      </c>
      <c r="AG15" s="190">
        <f>'196+820 MNB RHS SR'!I41</f>
        <v>0</v>
      </c>
      <c r="AH15" s="190">
        <f>'197+125 VUP LHS'!I48</f>
        <v>0</v>
      </c>
      <c r="AI15" s="190">
        <f>'197+125 VUP RHS'!I47</f>
        <v>0</v>
      </c>
      <c r="AJ15" s="190">
        <f>'200+250 VUP LHS'!I44</f>
        <v>0</v>
      </c>
      <c r="AK15" s="190">
        <f>'201+619 MJB LHS'!I53</f>
        <v>0</v>
      </c>
      <c r="AL15" s="190">
        <f>'201+619 MJB RHS'!I47</f>
        <v>0</v>
      </c>
      <c r="AM15" s="190">
        <f>'202+230 VUP LHS '!I46</f>
        <v>0</v>
      </c>
      <c r="AN15" s="190">
        <f>'202+230 VUP RHS'!I46</f>
        <v>0</v>
      </c>
      <c r="AO15" s="190">
        <f>'210+100 VUP LHS'!I40</f>
        <v>0</v>
      </c>
      <c r="AP15" s="190">
        <f>'210+100 VUP RHS'!I46</f>
        <v>0</v>
      </c>
      <c r="AQ15" s="190">
        <f>'213+800 VUP LHS'!I37</f>
        <v>0</v>
      </c>
      <c r="AR15" s="190">
        <f>'213+800 VUP RHS'!I38</f>
        <v>0</v>
      </c>
      <c r="AS15" s="190">
        <f>'215+400 MNB LHS'!I38</f>
        <v>0</v>
      </c>
      <c r="AT15" s="190">
        <f>'215+400 MNB RHS'!I36</f>
        <v>0</v>
      </c>
      <c r="AU15" s="190">
        <f>'216+460 VUP LHS'!I39</f>
        <v>0</v>
      </c>
      <c r="AV15" s="190">
        <f>'216+460 VUP RHS'!I43</f>
        <v>0</v>
      </c>
      <c r="AW15" s="265">
        <f t="shared" si="1"/>
        <v>0</v>
      </c>
      <c r="AX15" s="265">
        <f t="shared" si="2"/>
        <v>0</v>
      </c>
    </row>
    <row r="16" spans="2:50" ht="53.2" customHeight="1">
      <c r="B16" s="188">
        <v>14</v>
      </c>
      <c r="C16" s="189" t="s">
        <v>37</v>
      </c>
      <c r="D16" s="190">
        <f t="shared" si="0"/>
        <v>0</v>
      </c>
      <c r="E16" s="190">
        <f>'173+280 VUP LHS ( UDF )'!I54</f>
        <v>0</v>
      </c>
      <c r="F16" s="190">
        <f>'173+680 MNB LHS SR'!I46</f>
        <v>0</v>
      </c>
      <c r="G16" s="190">
        <f>'173+680 MNB LHS '!I48</f>
        <v>0</v>
      </c>
      <c r="H16" s="190">
        <f>'173+680 MNB RHS'!I50</f>
        <v>0</v>
      </c>
      <c r="I16" s="190">
        <f>'173+680 MNB RHS SR'!I49</f>
        <v>0</v>
      </c>
      <c r="J16" s="190">
        <f>'175+480 VUP LHS'!I47</f>
        <v>0</v>
      </c>
      <c r="K16" s="190">
        <f>'175+480 VUP RHS'!I47</f>
        <v>0</v>
      </c>
      <c r="L16" s="190">
        <f>'177+680 MNB LHS SR'!I51</f>
        <v>0</v>
      </c>
      <c r="M16" s="190">
        <f>'177+680 MNB LHS'!I47</f>
        <v>0</v>
      </c>
      <c r="N16" s="190">
        <f>'177+680 MNB RHS'!I46</f>
        <v>0</v>
      </c>
      <c r="O16" s="190">
        <f>'177+680 MNB RHS SR'!I47</f>
        <v>0</v>
      </c>
      <c r="P16" s="190">
        <f>'178+130 VUP LHS(UDF)'!I46</f>
        <v>0</v>
      </c>
      <c r="Q16" s="190">
        <f>'179+100 MNB LHS SR'!I40</f>
        <v>0</v>
      </c>
      <c r="R16" s="190">
        <f>'179+100 MNB LHS'!I41</f>
        <v>0</v>
      </c>
      <c r="S16" s="190">
        <f>'179+100 MNB RHS'!I38</f>
        <v>0</v>
      </c>
      <c r="T16" s="190">
        <f>'179+100  MNB RHS SR'!I40</f>
        <v>0</v>
      </c>
      <c r="U16" s="195">
        <f>'182+700 VUP LHS'!I39</f>
        <v>0</v>
      </c>
      <c r="V16" s="195">
        <f>'182+700 VUP RHS'!I45</f>
        <v>0</v>
      </c>
      <c r="W16" s="195">
        <f>'193+150 VUP LHS ( UDF )'!I49</f>
        <v>0</v>
      </c>
      <c r="X16" s="195">
        <f>'194+870 VUP LHS'!I38</f>
        <v>0</v>
      </c>
      <c r="Y16" s="195">
        <f>'194+870 VUP RHS'!I38</f>
        <v>0</v>
      </c>
      <c r="Z16" s="195">
        <f>'195+650 MNB LHS SR'!I43</f>
        <v>0</v>
      </c>
      <c r="AA16" s="195">
        <f>'195+650 MNB LHS'!I38</f>
        <v>0</v>
      </c>
      <c r="AB16" s="190">
        <f>'195+650 MNB RHS'!I38</f>
        <v>0</v>
      </c>
      <c r="AC16" s="190">
        <f>'195+650 MNB RHS SR'!I38</f>
        <v>0</v>
      </c>
      <c r="AD16" s="190">
        <f>'196+820 MNB LHS SR'!I43</f>
        <v>0</v>
      </c>
      <c r="AE16" s="190">
        <f>'196+820 MNB  LHS'!I42</f>
        <v>0</v>
      </c>
      <c r="AF16" s="190">
        <f>'196+820 MNB  RHS'!I39</f>
        <v>0</v>
      </c>
      <c r="AG16" s="190">
        <f>'196+820 MNB RHS SR'!I42</f>
        <v>0</v>
      </c>
      <c r="AH16" s="190">
        <f>'197+125 VUP LHS'!I49</f>
        <v>0</v>
      </c>
      <c r="AI16" s="190">
        <f>'197+125 VUP RHS'!I48</f>
        <v>0</v>
      </c>
      <c r="AJ16" s="190">
        <f>'200+250 VUP LHS'!I45</f>
        <v>0</v>
      </c>
      <c r="AK16" s="190">
        <f>'201+619 MJB LHS'!I54</f>
        <v>0</v>
      </c>
      <c r="AL16" s="190">
        <f>'201+619 MJB RHS'!I48</f>
        <v>0</v>
      </c>
      <c r="AM16" s="190">
        <f>'202+230 VUP LHS '!I47</f>
        <v>0</v>
      </c>
      <c r="AN16" s="190">
        <f>'202+230 VUP RHS'!I47</f>
        <v>0</v>
      </c>
      <c r="AO16" s="190">
        <f>'210+100 VUP LHS'!I41</f>
        <v>0</v>
      </c>
      <c r="AP16" s="190">
        <f>'210+100 VUP RHS'!I47</f>
        <v>0</v>
      </c>
      <c r="AQ16" s="190">
        <f>'213+800 VUP LHS'!I38</f>
        <v>0</v>
      </c>
      <c r="AR16" s="190">
        <f>'213+800 VUP RHS'!I39</f>
        <v>0</v>
      </c>
      <c r="AS16" s="190">
        <f>'215+400 MNB LHS'!I39</f>
        <v>0</v>
      </c>
      <c r="AT16" s="190">
        <f>'215+400 MNB RHS'!I37</f>
        <v>0</v>
      </c>
      <c r="AU16" s="190">
        <f>'216+460 VUP LHS'!I40</f>
        <v>0</v>
      </c>
      <c r="AV16" s="190">
        <f>'216+460 VUP RHS'!I44</f>
        <v>0</v>
      </c>
      <c r="AW16" s="265">
        <f t="shared" si="1"/>
        <v>0</v>
      </c>
      <c r="AX16" s="265">
        <f t="shared" si="2"/>
        <v>0</v>
      </c>
    </row>
    <row r="17" spans="2:50" ht="53.2" customHeight="1">
      <c r="B17" s="188">
        <v>15</v>
      </c>
      <c r="C17" s="189" t="s">
        <v>39</v>
      </c>
      <c r="D17" s="190">
        <f t="shared" si="0"/>
        <v>0</v>
      </c>
      <c r="E17" s="190">
        <f>'173+280 VUP LHS ( UDF )'!I55</f>
        <v>0</v>
      </c>
      <c r="F17" s="190">
        <f>'173+680 MNB LHS SR'!I47</f>
        <v>0</v>
      </c>
      <c r="G17" s="190">
        <f>'173+680 MNB LHS '!I49</f>
        <v>0</v>
      </c>
      <c r="H17" s="190">
        <f>'173+680 MNB RHS'!I51</f>
        <v>0</v>
      </c>
      <c r="I17" s="190">
        <f>'173+680 MNB RHS SR'!I50</f>
        <v>0</v>
      </c>
      <c r="J17" s="190">
        <f>'175+480 VUP LHS'!I48</f>
        <v>0</v>
      </c>
      <c r="K17" s="190">
        <f>'175+480 VUP RHS'!I48</f>
        <v>0</v>
      </c>
      <c r="L17" s="190">
        <f>'177+680 MNB LHS SR'!I52</f>
        <v>0</v>
      </c>
      <c r="M17" s="190">
        <f>'177+680 MNB LHS'!I48</f>
        <v>0</v>
      </c>
      <c r="N17" s="190">
        <f>'177+680 MNB RHS'!I47</f>
        <v>0</v>
      </c>
      <c r="O17" s="190">
        <f>'177+680 MNB RHS SR'!I48</f>
        <v>0</v>
      </c>
      <c r="P17" s="190">
        <f>'178+130 VUP LHS(UDF)'!I47</f>
        <v>0</v>
      </c>
      <c r="Q17" s="190">
        <f>'179+100 MNB LHS SR'!I41</f>
        <v>0</v>
      </c>
      <c r="R17" s="190">
        <f>'179+100 MNB LHS'!I42</f>
        <v>0</v>
      </c>
      <c r="S17" s="190">
        <f>'179+100 MNB RHS'!I39</f>
        <v>0</v>
      </c>
      <c r="T17" s="190">
        <f>'179+100  MNB RHS SR'!I41</f>
        <v>0</v>
      </c>
      <c r="U17" s="195">
        <f>'182+700 VUP LHS'!I40</f>
        <v>0</v>
      </c>
      <c r="V17" s="195">
        <f>'182+700 VUP RHS'!I46</f>
        <v>0</v>
      </c>
      <c r="W17" s="195">
        <f>'193+150 VUP LHS ( UDF )'!I50</f>
        <v>0</v>
      </c>
      <c r="X17" s="195">
        <f>'194+870 VUP LHS'!I39</f>
        <v>0</v>
      </c>
      <c r="Y17" s="195">
        <f>'194+870 VUP RHS'!I39</f>
        <v>0</v>
      </c>
      <c r="Z17" s="195">
        <f>'195+650 MNB LHS SR'!I44</f>
        <v>0</v>
      </c>
      <c r="AA17" s="195">
        <f>'195+650 MNB LHS'!I39</f>
        <v>0</v>
      </c>
      <c r="AB17" s="190">
        <f>'195+650 MNB RHS'!I39</f>
        <v>0</v>
      </c>
      <c r="AC17" s="190">
        <f>'195+650 MNB RHS SR'!I39</f>
        <v>0</v>
      </c>
      <c r="AD17" s="190">
        <f>'196+820 MNB LHS SR'!I44</f>
        <v>0</v>
      </c>
      <c r="AE17" s="190">
        <f>'196+820 MNB  LHS'!I43</f>
        <v>0</v>
      </c>
      <c r="AF17" s="190">
        <f>'196+820 MNB  RHS'!I40</f>
        <v>0</v>
      </c>
      <c r="AG17" s="190">
        <f>'196+820 MNB RHS SR'!I43</f>
        <v>0</v>
      </c>
      <c r="AH17" s="190">
        <f>'197+125 VUP LHS'!I50</f>
        <v>0</v>
      </c>
      <c r="AI17" s="190">
        <f>'197+125 VUP RHS'!I49</f>
        <v>0</v>
      </c>
      <c r="AJ17" s="190">
        <f>'200+250 VUP LHS'!I46</f>
        <v>0</v>
      </c>
      <c r="AK17" s="190">
        <f>'201+619 MJB LHS'!I55</f>
        <v>0</v>
      </c>
      <c r="AL17" s="190">
        <f>'201+619 MJB RHS'!I49</f>
        <v>0</v>
      </c>
      <c r="AM17" s="190">
        <f>'202+230 VUP LHS '!I48</f>
        <v>0</v>
      </c>
      <c r="AN17" s="190">
        <f>'202+230 VUP RHS'!I48</f>
        <v>0</v>
      </c>
      <c r="AO17" s="190">
        <f>'210+100 VUP LHS'!I42</f>
        <v>0</v>
      </c>
      <c r="AP17" s="190">
        <f>'210+100 VUP RHS'!I48</f>
        <v>0</v>
      </c>
      <c r="AQ17" s="190">
        <f>'213+800 VUP LHS'!I39</f>
        <v>0</v>
      </c>
      <c r="AR17" s="190">
        <f>'213+800 VUP RHS'!I40</f>
        <v>0</v>
      </c>
      <c r="AS17" s="190">
        <f>'215+400 MNB LHS'!I40</f>
        <v>0</v>
      </c>
      <c r="AT17" s="190">
        <f>'215+400 MNB RHS'!I38</f>
        <v>0</v>
      </c>
      <c r="AU17" s="190">
        <f>'216+460 VUP LHS'!I41</f>
        <v>0</v>
      </c>
      <c r="AV17" s="190">
        <f>'216+460 VUP RHS'!I45</f>
        <v>0</v>
      </c>
      <c r="AW17" s="265">
        <f t="shared" si="1"/>
        <v>0</v>
      </c>
      <c r="AX17" s="265">
        <f t="shared" si="2"/>
        <v>0</v>
      </c>
    </row>
    <row r="18" spans="2:50" ht="26.55" customHeight="1">
      <c r="B18" s="188">
        <v>16</v>
      </c>
      <c r="C18" s="189" t="s">
        <v>40</v>
      </c>
      <c r="D18" s="190">
        <f t="shared" si="0"/>
        <v>10</v>
      </c>
      <c r="E18" s="190">
        <f>'173+280 VUP LHS ( UDF )'!I56</f>
        <v>0</v>
      </c>
      <c r="F18" s="190">
        <f>'173+680 MNB LHS SR'!I48</f>
        <v>0</v>
      </c>
      <c r="G18" s="190">
        <f>'173+680 MNB LHS '!I50</f>
        <v>0</v>
      </c>
      <c r="H18" s="190">
        <f>'173+680 MNB RHS'!I52</f>
        <v>0</v>
      </c>
      <c r="I18" s="190">
        <f>'173+680 MNB RHS SR'!I51</f>
        <v>0</v>
      </c>
      <c r="J18" s="190">
        <f>'175+480 VUP LHS'!I49</f>
        <v>0</v>
      </c>
      <c r="K18" s="190">
        <f>'175+480 VUP RHS'!I49</f>
        <v>0</v>
      </c>
      <c r="L18" s="190">
        <f>'177+680 MNB LHS SR'!I53</f>
        <v>0</v>
      </c>
      <c r="M18" s="190">
        <f>'177+680 MNB LHS'!I49</f>
        <v>0</v>
      </c>
      <c r="N18" s="190">
        <f>'177+680 MNB RHS'!I48</f>
        <v>0</v>
      </c>
      <c r="O18" s="190">
        <f>'177+680 MNB RHS SR'!I49</f>
        <v>0</v>
      </c>
      <c r="P18" s="190">
        <f>'178+130 VUP LHS(UDF)'!I48</f>
        <v>0</v>
      </c>
      <c r="Q18" s="190">
        <f>'179+100 MNB LHS SR'!I42</f>
        <v>0</v>
      </c>
      <c r="R18" s="190">
        <f>'179+100 MNB LHS'!I43</f>
        <v>0</v>
      </c>
      <c r="S18" s="190">
        <f>'179+100 MNB RHS'!I40</f>
        <v>0</v>
      </c>
      <c r="T18" s="190">
        <f>'179+100  MNB RHS SR'!I42</f>
        <v>0</v>
      </c>
      <c r="U18" s="195">
        <f>'182+700 VUP LHS'!I41</f>
        <v>0</v>
      </c>
      <c r="V18" s="195">
        <f>'182+700 VUP RHS'!I47</f>
        <v>0</v>
      </c>
      <c r="W18" s="195">
        <f>'193+150 VUP LHS ( UDF )'!I51</f>
        <v>0</v>
      </c>
      <c r="X18" s="195">
        <f>'194+870 VUP LHS'!I40</f>
        <v>0</v>
      </c>
      <c r="Y18" s="195">
        <f>'194+870 VUP RHS'!I40</f>
        <v>0</v>
      </c>
      <c r="Z18" s="195">
        <f>'195+650 MNB LHS SR'!I45</f>
        <v>0</v>
      </c>
      <c r="AA18" s="195">
        <f>'195+650 MNB LHS'!I40</f>
        <v>0</v>
      </c>
      <c r="AB18" s="190">
        <f>'195+650 MNB RHS'!I40</f>
        <v>0</v>
      </c>
      <c r="AC18" s="190">
        <f>'195+650 MNB RHS SR'!I40</f>
        <v>0</v>
      </c>
      <c r="AD18" s="190">
        <f>'196+820 MNB LHS SR'!I45</f>
        <v>0</v>
      </c>
      <c r="AE18" s="190">
        <f>'196+820 MNB  LHS'!I44</f>
        <v>0</v>
      </c>
      <c r="AF18" s="190">
        <f>'196+820 MNB  RHS'!I41</f>
        <v>0</v>
      </c>
      <c r="AG18" s="190">
        <f>'196+820 MNB RHS SR'!I44</f>
        <v>0</v>
      </c>
      <c r="AH18" s="190">
        <f>'197+125 VUP LHS'!I51</f>
        <v>0</v>
      </c>
      <c r="AI18" s="190">
        <f>'197+125 VUP RHS'!I50</f>
        <v>0</v>
      </c>
      <c r="AJ18" s="190">
        <f>'200+250 VUP LHS'!I47</f>
        <v>0</v>
      </c>
      <c r="AK18" s="190">
        <f>'201+619 MJB LHS'!I56</f>
        <v>5</v>
      </c>
      <c r="AL18" s="190">
        <f>'201+619 MJB RHS'!I50</f>
        <v>5</v>
      </c>
      <c r="AM18" s="190">
        <f>'202+230 VUP LHS '!I49</f>
        <v>0</v>
      </c>
      <c r="AN18" s="190">
        <f>'202+230 VUP RHS'!I49</f>
        <v>0</v>
      </c>
      <c r="AO18" s="190">
        <f>'210+100 VUP LHS'!I43</f>
        <v>0</v>
      </c>
      <c r="AP18" s="190">
        <f>'210+100 VUP RHS'!I49</f>
        <v>0</v>
      </c>
      <c r="AQ18" s="190">
        <f>'213+800 VUP LHS'!I40</f>
        <v>0</v>
      </c>
      <c r="AR18" s="190">
        <f>'213+800 VUP RHS'!I41</f>
        <v>0</v>
      </c>
      <c r="AS18" s="190">
        <f>'215+400 MNB LHS'!I41</f>
        <v>0</v>
      </c>
      <c r="AT18" s="190">
        <f>'215+400 MNB RHS'!I39</f>
        <v>0</v>
      </c>
      <c r="AU18" s="190">
        <f>'216+460 VUP LHS'!I42</f>
        <v>0</v>
      </c>
      <c r="AV18" s="190">
        <f>'216+460 VUP RHS'!I46</f>
        <v>0</v>
      </c>
      <c r="AW18" s="265">
        <f t="shared" si="1"/>
        <v>10</v>
      </c>
      <c r="AX18" s="265">
        <f t="shared" si="2"/>
        <v>0</v>
      </c>
    </row>
    <row r="19" spans="2:50" ht="26.55" customHeight="1">
      <c r="B19" s="188">
        <v>17</v>
      </c>
      <c r="C19" s="189" t="s">
        <v>113</v>
      </c>
      <c r="D19" s="190">
        <f t="shared" si="0"/>
        <v>0</v>
      </c>
      <c r="E19" s="190">
        <f>'173+280 VUP LHS ( UDF )'!I57</f>
        <v>0</v>
      </c>
      <c r="F19" s="190">
        <f>'173+680 MNB LHS SR'!I49</f>
        <v>0</v>
      </c>
      <c r="G19" s="190">
        <f>'173+680 MNB LHS '!I51</f>
        <v>0</v>
      </c>
      <c r="H19" s="190">
        <f>'173+680 MNB RHS'!I53</f>
        <v>0</v>
      </c>
      <c r="I19" s="190">
        <f>'173+680 MNB RHS SR'!I52</f>
        <v>0</v>
      </c>
      <c r="J19" s="190">
        <f>'175+480 VUP LHS'!I50</f>
        <v>0</v>
      </c>
      <c r="K19" s="190">
        <f>'175+480 VUP RHS'!I50</f>
        <v>0</v>
      </c>
      <c r="L19" s="190">
        <f>'177+680 MNB LHS SR'!I54</f>
        <v>0</v>
      </c>
      <c r="M19" s="190">
        <f>'177+680 MNB LHS'!I50</f>
        <v>0</v>
      </c>
      <c r="N19" s="190">
        <f>'177+680 MNB RHS'!I49</f>
        <v>0</v>
      </c>
      <c r="O19" s="190">
        <f>'177+680 MNB RHS SR'!I50</f>
        <v>0</v>
      </c>
      <c r="P19" s="190">
        <f>'178+130 VUP LHS(UDF)'!I49</f>
        <v>0</v>
      </c>
      <c r="Q19" s="190">
        <f>'179+100 MNB LHS SR'!I43</f>
        <v>0</v>
      </c>
      <c r="R19" s="190">
        <f>'179+100 MNB LHS'!I44</f>
        <v>0</v>
      </c>
      <c r="S19" s="190">
        <f>'179+100 MNB RHS'!I41</f>
        <v>0</v>
      </c>
      <c r="T19" s="190">
        <f>'179+100  MNB RHS SR'!I43</f>
        <v>0</v>
      </c>
      <c r="U19" s="195">
        <f>'182+700 VUP LHS'!I42</f>
        <v>0</v>
      </c>
      <c r="V19" s="195">
        <f>'182+700 VUP RHS'!I48</f>
        <v>0</v>
      </c>
      <c r="W19" s="195">
        <f>'193+150 VUP LHS ( UDF )'!I52</f>
        <v>0</v>
      </c>
      <c r="X19" s="195">
        <f>'194+870 VUP LHS'!I41</f>
        <v>0</v>
      </c>
      <c r="Y19" s="195">
        <f>'194+870 VUP RHS'!I41</f>
        <v>0</v>
      </c>
      <c r="Z19" s="195">
        <f>'195+650 MNB LHS SR'!I46</f>
        <v>0</v>
      </c>
      <c r="AA19" s="195">
        <f>'195+650 MNB LHS'!I41</f>
        <v>0</v>
      </c>
      <c r="AB19" s="190">
        <f>'195+650 MNB RHS'!I41</f>
        <v>0</v>
      </c>
      <c r="AC19" s="190">
        <f>'195+650 MNB RHS SR'!I41</f>
        <v>0</v>
      </c>
      <c r="AD19" s="190">
        <f>'196+820 MNB LHS SR'!I46</f>
        <v>0</v>
      </c>
      <c r="AE19" s="190">
        <f>'196+820 MNB  LHS'!I45</f>
        <v>0</v>
      </c>
      <c r="AF19" s="190">
        <f>'196+820 MNB  RHS'!I42</f>
        <v>0</v>
      </c>
      <c r="AG19" s="190">
        <f>'196+820 MNB RHS SR'!I45</f>
        <v>0</v>
      </c>
      <c r="AH19" s="190">
        <f>'197+125 VUP LHS'!I52</f>
        <v>0</v>
      </c>
      <c r="AI19" s="190">
        <f>'197+125 VUP RHS'!I51</f>
        <v>0</v>
      </c>
      <c r="AJ19" s="190">
        <f>'200+250 VUP LHS'!I48</f>
        <v>0</v>
      </c>
      <c r="AK19" s="190">
        <f>'201+619 MJB LHS'!I57</f>
        <v>0</v>
      </c>
      <c r="AL19" s="190">
        <f>'201+619 MJB RHS'!I51</f>
        <v>0</v>
      </c>
      <c r="AM19" s="190">
        <f>'202+230 VUP LHS '!I50</f>
        <v>0</v>
      </c>
      <c r="AN19" s="190">
        <f>'202+230 VUP RHS'!I50</f>
        <v>0</v>
      </c>
      <c r="AO19" s="190">
        <f>'210+100 VUP LHS'!I44</f>
        <v>0</v>
      </c>
      <c r="AP19" s="190">
        <f>'210+100 VUP RHS'!I50</f>
        <v>0</v>
      </c>
      <c r="AQ19" s="190">
        <f>'213+800 VUP LHS'!I41</f>
        <v>0</v>
      </c>
      <c r="AR19" s="190">
        <f>'213+800 VUP RHS'!I42</f>
        <v>0</v>
      </c>
      <c r="AS19" s="190">
        <f>'215+400 MNB LHS'!I42</f>
        <v>0</v>
      </c>
      <c r="AT19" s="190">
        <f>'215+400 MNB RHS'!I40</f>
        <v>0</v>
      </c>
      <c r="AU19" s="190">
        <f>'216+460 VUP LHS'!I43</f>
        <v>0</v>
      </c>
      <c r="AV19" s="190">
        <f>'216+460 VUP RHS'!I47</f>
        <v>0</v>
      </c>
      <c r="AW19" s="265">
        <f t="shared" si="1"/>
        <v>0</v>
      </c>
      <c r="AX19" s="265">
        <f t="shared" si="2"/>
        <v>0</v>
      </c>
    </row>
    <row r="20" spans="2:50" ht="26.55" customHeight="1">
      <c r="B20" s="188">
        <v>18</v>
      </c>
      <c r="C20" s="189" t="s">
        <v>43</v>
      </c>
      <c r="D20" s="190">
        <f t="shared" si="0"/>
        <v>0</v>
      </c>
      <c r="E20" s="190">
        <f>'173+280 VUP LHS ( UDF )'!I58</f>
        <v>0</v>
      </c>
      <c r="F20" s="190">
        <f>'173+680 MNB LHS SR'!I50</f>
        <v>0</v>
      </c>
      <c r="G20" s="190">
        <f>'173+680 MNB LHS '!I52</f>
        <v>0</v>
      </c>
      <c r="H20" s="190">
        <f>'173+680 MNB RHS'!I54</f>
        <v>0</v>
      </c>
      <c r="I20" s="190">
        <f>'173+680 MNB RHS SR'!I53</f>
        <v>0</v>
      </c>
      <c r="J20" s="190">
        <f>'175+480 VUP LHS'!I51</f>
        <v>0</v>
      </c>
      <c r="K20" s="190">
        <f>'175+480 VUP RHS'!I51</f>
        <v>0</v>
      </c>
      <c r="L20" s="190">
        <f>'177+680 MNB LHS SR'!I55</f>
        <v>0</v>
      </c>
      <c r="M20" s="190">
        <f>'177+680 MNB LHS'!I51</f>
        <v>0</v>
      </c>
      <c r="N20" s="190">
        <f>'177+680 MNB RHS'!I50</f>
        <v>0</v>
      </c>
      <c r="O20" s="190">
        <f>'177+680 MNB RHS SR'!I51</f>
        <v>0</v>
      </c>
      <c r="P20" s="190">
        <f>'178+130 VUP LHS(UDF)'!I50</f>
        <v>0</v>
      </c>
      <c r="Q20" s="190">
        <f>'179+100 MNB LHS SR'!I44</f>
        <v>0</v>
      </c>
      <c r="R20" s="190">
        <f>'179+100 MNB LHS'!I45</f>
        <v>0</v>
      </c>
      <c r="S20" s="190">
        <f>'179+100 MNB RHS'!I42</f>
        <v>0</v>
      </c>
      <c r="T20" s="190">
        <f>'179+100  MNB RHS SR'!I44</f>
        <v>0</v>
      </c>
      <c r="U20" s="195">
        <f>'182+700 VUP LHS'!I43</f>
        <v>0</v>
      </c>
      <c r="V20" s="195">
        <f>'182+700 VUP RHS'!I49</f>
        <v>0</v>
      </c>
      <c r="W20" s="195">
        <f>'193+150 VUP LHS ( UDF )'!I53</f>
        <v>0</v>
      </c>
      <c r="X20" s="195">
        <f>'194+870 VUP LHS'!I42</f>
        <v>0</v>
      </c>
      <c r="Y20" s="195">
        <f>'194+870 VUP RHS'!I42</f>
        <v>0</v>
      </c>
      <c r="Z20" s="195">
        <f>'195+650 MNB LHS SR'!I47</f>
        <v>0</v>
      </c>
      <c r="AA20" s="195">
        <f>'195+650 MNB LHS'!I42</f>
        <v>0</v>
      </c>
      <c r="AB20" s="190">
        <f>'195+650 MNB RHS'!I42</f>
        <v>0</v>
      </c>
      <c r="AC20" s="190">
        <f>'195+650 MNB RHS SR'!I42</f>
        <v>0</v>
      </c>
      <c r="AD20" s="190">
        <f>'196+820 MNB LHS SR'!I47</f>
        <v>0</v>
      </c>
      <c r="AE20" s="190">
        <f>'196+820 MNB  LHS'!I46</f>
        <v>0</v>
      </c>
      <c r="AF20" s="190">
        <f>'196+820 MNB  RHS'!I43</f>
        <v>0</v>
      </c>
      <c r="AG20" s="190">
        <f>'196+820 MNB RHS SR'!I46</f>
        <v>0</v>
      </c>
      <c r="AH20" s="190">
        <f>'197+125 VUP LHS'!I53</f>
        <v>0</v>
      </c>
      <c r="AI20" s="190">
        <f>'197+125 VUP RHS'!I52</f>
        <v>0</v>
      </c>
      <c r="AJ20" s="190">
        <f>'200+250 VUP LHS'!I49</f>
        <v>0</v>
      </c>
      <c r="AK20" s="190">
        <f>'201+619 MJB LHS'!I58</f>
        <v>0</v>
      </c>
      <c r="AL20" s="190">
        <f>'201+619 MJB RHS'!I52</f>
        <v>0</v>
      </c>
      <c r="AM20" s="190">
        <f>'202+230 VUP LHS '!I51</f>
        <v>0</v>
      </c>
      <c r="AN20" s="190">
        <f>'202+230 VUP RHS'!I51</f>
        <v>0</v>
      </c>
      <c r="AO20" s="190">
        <f>'210+100 VUP LHS'!I45</f>
        <v>0</v>
      </c>
      <c r="AP20" s="190">
        <f>'210+100 VUP RHS'!I51</f>
        <v>0</v>
      </c>
      <c r="AQ20" s="190">
        <f>'213+800 VUP LHS'!I42</f>
        <v>0</v>
      </c>
      <c r="AR20" s="190">
        <f>'213+800 VUP RHS'!I43</f>
        <v>0</v>
      </c>
      <c r="AS20" s="190">
        <f>'215+400 MNB LHS'!I43</f>
        <v>0</v>
      </c>
      <c r="AT20" s="190">
        <f>'215+400 MNB RHS'!I41</f>
        <v>0</v>
      </c>
      <c r="AU20" s="190">
        <f>'216+460 VUP LHS'!I44</f>
        <v>0</v>
      </c>
      <c r="AV20" s="190">
        <f>'216+460 VUP RHS'!I48</f>
        <v>0</v>
      </c>
      <c r="AW20" s="265">
        <f t="shared" si="1"/>
        <v>0</v>
      </c>
      <c r="AX20" s="265">
        <f t="shared" si="2"/>
        <v>0</v>
      </c>
    </row>
    <row r="21" spans="2:50" ht="26.55" customHeight="1">
      <c r="B21" s="188">
        <v>19</v>
      </c>
      <c r="C21" s="189" t="s">
        <v>45</v>
      </c>
      <c r="D21" s="190">
        <f t="shared" si="0"/>
        <v>0</v>
      </c>
      <c r="E21" s="190">
        <f>'173+280 VUP LHS ( UDF )'!I59</f>
        <v>0</v>
      </c>
      <c r="F21" s="190">
        <f>'173+680 MNB LHS SR'!I51</f>
        <v>0</v>
      </c>
      <c r="G21" s="190">
        <f>'173+680 MNB LHS '!I53</f>
        <v>0</v>
      </c>
      <c r="H21" s="190">
        <f>'173+680 MNB RHS'!I55</f>
        <v>0</v>
      </c>
      <c r="I21" s="190">
        <f>'173+680 MNB RHS SR'!I54</f>
        <v>0</v>
      </c>
      <c r="J21" s="190">
        <f>'175+480 VUP LHS'!I52</f>
        <v>0</v>
      </c>
      <c r="K21" s="190">
        <f>'175+480 VUP RHS'!I52</f>
        <v>0</v>
      </c>
      <c r="L21" s="190">
        <f>'177+680 MNB LHS SR'!I56</f>
        <v>0</v>
      </c>
      <c r="M21" s="190">
        <f>'177+680 MNB LHS'!I52</f>
        <v>0</v>
      </c>
      <c r="N21" s="190">
        <f>'177+680 MNB RHS'!I51</f>
        <v>0</v>
      </c>
      <c r="O21" s="190">
        <f>'177+680 MNB RHS SR'!I52</f>
        <v>0</v>
      </c>
      <c r="P21" s="190">
        <f>'178+130 VUP LHS(UDF)'!I51</f>
        <v>0</v>
      </c>
      <c r="Q21" s="190">
        <f>'179+100 MNB LHS SR'!I45</f>
        <v>0</v>
      </c>
      <c r="R21" s="190">
        <f>'179+100 MNB LHS'!I46</f>
        <v>0</v>
      </c>
      <c r="S21" s="190">
        <f>'179+100 MNB RHS'!I43</f>
        <v>0</v>
      </c>
      <c r="T21" s="190">
        <f>'179+100  MNB RHS SR'!I45</f>
        <v>0</v>
      </c>
      <c r="U21" s="195">
        <f>'182+700 VUP LHS'!I44</f>
        <v>0</v>
      </c>
      <c r="V21" s="195">
        <f>'182+700 VUP RHS'!I50</f>
        <v>0</v>
      </c>
      <c r="W21" s="195">
        <f>'193+150 VUP LHS ( UDF )'!I54</f>
        <v>0</v>
      </c>
      <c r="X21" s="195">
        <f>'194+870 VUP LHS'!I43</f>
        <v>0</v>
      </c>
      <c r="Y21" s="195">
        <f>'194+870 VUP RHS'!I43</f>
        <v>0</v>
      </c>
      <c r="Z21" s="195">
        <f>'195+650 MNB LHS SR'!I48</f>
        <v>0</v>
      </c>
      <c r="AA21" s="195">
        <f>'195+650 MNB LHS'!I43</f>
        <v>0</v>
      </c>
      <c r="AB21" s="190">
        <f>'195+650 MNB RHS'!I43</f>
        <v>0</v>
      </c>
      <c r="AC21" s="190">
        <f>'195+650 MNB RHS SR'!I43</f>
        <v>0</v>
      </c>
      <c r="AD21" s="190">
        <f>'196+820 MNB LHS SR'!I48</f>
        <v>0</v>
      </c>
      <c r="AE21" s="190">
        <f>'196+820 MNB  LHS'!I47</f>
        <v>0</v>
      </c>
      <c r="AF21" s="190">
        <f>'196+820 MNB  RHS'!I44</f>
        <v>0</v>
      </c>
      <c r="AG21" s="190">
        <f>'196+820 MNB RHS SR'!I47</f>
        <v>0</v>
      </c>
      <c r="AH21" s="190">
        <f>'197+125 VUP LHS'!I54</f>
        <v>0</v>
      </c>
      <c r="AI21" s="190">
        <f>'197+125 VUP RHS'!I53</f>
        <v>0</v>
      </c>
      <c r="AJ21" s="190">
        <f>'200+250 VUP LHS'!I50</f>
        <v>0</v>
      </c>
      <c r="AK21" s="190">
        <f>'201+619 MJB LHS'!I59</f>
        <v>0</v>
      </c>
      <c r="AL21" s="190">
        <f>'201+619 MJB RHS'!I53</f>
        <v>0</v>
      </c>
      <c r="AM21" s="190">
        <f>'202+230 VUP LHS '!I52</f>
        <v>0</v>
      </c>
      <c r="AN21" s="190">
        <f>'202+230 VUP RHS'!I52</f>
        <v>0</v>
      </c>
      <c r="AO21" s="190">
        <f>'210+100 VUP LHS'!I46</f>
        <v>0</v>
      </c>
      <c r="AP21" s="190">
        <f>'210+100 VUP RHS'!I52</f>
        <v>0</v>
      </c>
      <c r="AQ21" s="190">
        <f>'213+800 VUP LHS'!I43</f>
        <v>0</v>
      </c>
      <c r="AR21" s="190">
        <f>'213+800 VUP RHS'!I44</f>
        <v>0</v>
      </c>
      <c r="AS21" s="190">
        <f>'215+400 MNB LHS'!I44</f>
        <v>0</v>
      </c>
      <c r="AT21" s="190">
        <f>'215+400 MNB RHS'!I42</f>
        <v>0</v>
      </c>
      <c r="AU21" s="190">
        <f>'216+460 VUP LHS'!I45</f>
        <v>0</v>
      </c>
      <c r="AV21" s="190">
        <f>'216+460 VUP RHS'!I49</f>
        <v>0</v>
      </c>
      <c r="AW21" s="265">
        <f t="shared" si="1"/>
        <v>0</v>
      </c>
      <c r="AX21" s="265">
        <f t="shared" si="2"/>
        <v>0</v>
      </c>
    </row>
    <row r="22" spans="2:50" ht="26.55" customHeight="1">
      <c r="B22" s="188">
        <v>20</v>
      </c>
      <c r="C22" s="189" t="s">
        <v>47</v>
      </c>
      <c r="D22" s="190">
        <v>0</v>
      </c>
      <c r="E22" s="190">
        <v>0</v>
      </c>
      <c r="F22" s="190">
        <v>0</v>
      </c>
      <c r="G22" s="190">
        <v>0</v>
      </c>
      <c r="H22" s="190">
        <v>0</v>
      </c>
      <c r="I22" s="190">
        <v>0</v>
      </c>
      <c r="J22" s="190">
        <v>0</v>
      </c>
      <c r="K22" s="190">
        <v>0</v>
      </c>
      <c r="L22" s="190">
        <v>0</v>
      </c>
      <c r="M22" s="190">
        <v>0</v>
      </c>
      <c r="N22" s="190">
        <v>0</v>
      </c>
      <c r="O22" s="190">
        <v>0</v>
      </c>
      <c r="P22" s="190">
        <v>0</v>
      </c>
      <c r="Q22" s="190">
        <v>0</v>
      </c>
      <c r="R22" s="190">
        <v>0</v>
      </c>
      <c r="S22" s="190">
        <v>0</v>
      </c>
      <c r="T22" s="190">
        <v>0</v>
      </c>
      <c r="U22" s="190">
        <v>0</v>
      </c>
      <c r="V22" s="190">
        <v>0</v>
      </c>
      <c r="W22" s="190">
        <v>0</v>
      </c>
      <c r="X22" s="190">
        <v>0</v>
      </c>
      <c r="Y22" s="190">
        <v>0</v>
      </c>
      <c r="Z22" s="190">
        <v>0</v>
      </c>
      <c r="AA22" s="190">
        <v>0</v>
      </c>
      <c r="AB22" s="190">
        <v>0</v>
      </c>
      <c r="AC22" s="190">
        <v>0</v>
      </c>
      <c r="AD22" s="190">
        <v>0</v>
      </c>
      <c r="AE22" s="190">
        <v>0</v>
      </c>
      <c r="AF22" s="190">
        <v>0</v>
      </c>
      <c r="AG22" s="190">
        <v>0</v>
      </c>
      <c r="AH22" s="190">
        <v>0</v>
      </c>
      <c r="AI22" s="190">
        <v>0</v>
      </c>
      <c r="AJ22" s="190">
        <v>0</v>
      </c>
      <c r="AK22" s="190">
        <v>0</v>
      </c>
      <c r="AL22" s="190">
        <v>0</v>
      </c>
      <c r="AM22" s="190">
        <v>0</v>
      </c>
      <c r="AN22" s="190">
        <v>0</v>
      </c>
      <c r="AO22" s="190">
        <v>0</v>
      </c>
      <c r="AP22" s="190">
        <v>0</v>
      </c>
      <c r="AQ22" s="190">
        <v>0</v>
      </c>
      <c r="AR22" s="190">
        <v>0</v>
      </c>
      <c r="AS22" s="190">
        <v>0</v>
      </c>
      <c r="AT22" s="190">
        <v>0</v>
      </c>
      <c r="AU22" s="190">
        <v>0</v>
      </c>
      <c r="AV22" s="190">
        <v>0</v>
      </c>
      <c r="AW22" s="265">
        <f t="shared" si="1"/>
        <v>0</v>
      </c>
      <c r="AX22" s="265">
        <f t="shared" si="2"/>
        <v>0</v>
      </c>
    </row>
    <row r="23" spans="2:50" ht="26.55" customHeight="1">
      <c r="B23" s="188">
        <v>21</v>
      </c>
      <c r="C23" s="189" t="s">
        <v>48</v>
      </c>
      <c r="D23" s="190">
        <f t="shared" si="0"/>
        <v>239</v>
      </c>
      <c r="E23" s="190">
        <f>'173+280 VUP LHS ( UDF )'!I61</f>
        <v>32</v>
      </c>
      <c r="F23" s="190">
        <f>'173+680 MNB LHS SR'!I53</f>
        <v>39</v>
      </c>
      <c r="G23" s="190">
        <f>'173+680 MNB LHS '!I55</f>
        <v>16</v>
      </c>
      <c r="H23" s="190">
        <f>'173+680 MNB RHS'!I57</f>
        <v>64</v>
      </c>
      <c r="I23" s="190">
        <f>'173+680 MNB RHS SR'!I56</f>
        <v>8</v>
      </c>
      <c r="J23" s="190">
        <f>'175+480 VUP LHS'!I54</f>
        <v>0</v>
      </c>
      <c r="K23" s="190">
        <f>'175+480 VUP RHS'!I54</f>
        <v>0</v>
      </c>
      <c r="L23" s="190">
        <f>'177+680 MNB LHS SR'!I58</f>
        <v>0</v>
      </c>
      <c r="M23" s="190">
        <f>'177+680 MNB LHS'!I54</f>
        <v>0</v>
      </c>
      <c r="N23" s="190">
        <f>'177+680 MNB RHS'!I53</f>
        <v>0</v>
      </c>
      <c r="O23" s="190">
        <f>'177+680 MNB RHS SR'!I54</f>
        <v>16</v>
      </c>
      <c r="P23" s="190">
        <f>'178+130 VUP LHS(UDF)'!I53</f>
        <v>16</v>
      </c>
      <c r="Q23" s="190">
        <f>'179+100 MNB LHS SR'!I47</f>
        <v>0</v>
      </c>
      <c r="R23" s="190">
        <f>'179+100 MNB LHS'!I48</f>
        <v>0</v>
      </c>
      <c r="S23" s="190">
        <f>'179+100 MNB RHS'!I45</f>
        <v>0</v>
      </c>
      <c r="T23" s="190">
        <f>'179+100  MNB RHS SR'!I47</f>
        <v>0</v>
      </c>
      <c r="U23" s="195">
        <f>'182+700 VUP LHS'!I46</f>
        <v>0</v>
      </c>
      <c r="V23" s="195">
        <f>'182+700 VUP RHS'!I52</f>
        <v>0</v>
      </c>
      <c r="W23" s="195">
        <f>'193+150 VUP LHS ( UDF )'!I56</f>
        <v>0</v>
      </c>
      <c r="X23" s="195">
        <f>'194+870 VUP LHS'!I45</f>
        <v>0</v>
      </c>
      <c r="Y23" s="195">
        <f>'194+870 VUP RHS'!I45</f>
        <v>0</v>
      </c>
      <c r="Z23" s="195">
        <f>'195+650 MNB LHS SR'!I50</f>
        <v>0</v>
      </c>
      <c r="AA23" s="195">
        <f>'195+650 MNB LHS'!I45</f>
        <v>0</v>
      </c>
      <c r="AB23" s="190">
        <f>'195+650 MNB RHS'!I45</f>
        <v>0</v>
      </c>
      <c r="AC23" s="190">
        <f>'195+650 MNB RHS SR'!I45</f>
        <v>0</v>
      </c>
      <c r="AD23" s="190">
        <f>'196+820 MNB LHS SR'!I50</f>
        <v>0</v>
      </c>
      <c r="AE23" s="190">
        <f>'196+820 MNB  LHS'!I49</f>
        <v>0</v>
      </c>
      <c r="AF23" s="190">
        <f>'196+820 MNB  RHS'!I46</f>
        <v>0</v>
      </c>
      <c r="AG23" s="190">
        <f>'196+820 MNB RHS SR'!I49</f>
        <v>0</v>
      </c>
      <c r="AH23" s="190">
        <f>'197+125 VUP LHS'!I56</f>
        <v>0</v>
      </c>
      <c r="AI23" s="190">
        <f>'197+125 VUP RHS'!I55</f>
        <v>0</v>
      </c>
      <c r="AJ23" s="190">
        <f>'200+250 VUP LHS'!I52</f>
        <v>0</v>
      </c>
      <c r="AK23" s="190">
        <f>'201+619 MJB LHS'!I61</f>
        <v>0</v>
      </c>
      <c r="AL23" s="190">
        <f>'201+619 MJB RHS'!I55</f>
        <v>16</v>
      </c>
      <c r="AM23" s="190">
        <f>'202+230 VUP LHS '!I54</f>
        <v>16</v>
      </c>
      <c r="AN23" s="190">
        <f>'202+230 VUP RHS'!I54</f>
        <v>16</v>
      </c>
      <c r="AO23" s="190">
        <f>'210+100 VUP LHS'!I48</f>
        <v>0</v>
      </c>
      <c r="AP23" s="190">
        <f>'210+100 VUP RHS'!I54</f>
        <v>0</v>
      </c>
      <c r="AQ23" s="190">
        <f>'213+800 VUP LHS'!I45</f>
        <v>0</v>
      </c>
      <c r="AR23" s="190">
        <f>'213+800 VUP RHS'!I46</f>
        <v>0</v>
      </c>
      <c r="AS23" s="190">
        <f>'215+400 MNB LHS'!I46</f>
        <v>0</v>
      </c>
      <c r="AT23" s="190">
        <f>'215+400 MNB RHS'!I44</f>
        <v>0</v>
      </c>
      <c r="AU23" s="190">
        <f>'216+460 VUP LHS'!I47</f>
        <v>0</v>
      </c>
      <c r="AV23" s="190">
        <f>'216+460 VUP RHS'!I51</f>
        <v>0</v>
      </c>
      <c r="AW23" s="265">
        <f t="shared" si="1"/>
        <v>239</v>
      </c>
      <c r="AX23" s="265">
        <f t="shared" si="2"/>
        <v>0</v>
      </c>
    </row>
    <row r="24" spans="2:50" ht="26.55" customHeight="1">
      <c r="B24" s="188">
        <v>22</v>
      </c>
      <c r="C24" s="189" t="s">
        <v>50</v>
      </c>
      <c r="D24" s="190">
        <f t="shared" si="0"/>
        <v>0</v>
      </c>
      <c r="E24" s="190">
        <f>'173+280 VUP LHS ( UDF )'!I62</f>
        <v>0</v>
      </c>
      <c r="F24" s="190">
        <f>'173+680 MNB LHS SR'!I54</f>
        <v>0</v>
      </c>
      <c r="G24" s="190">
        <f>'173+680 MNB LHS '!I56</f>
        <v>0</v>
      </c>
      <c r="H24" s="190">
        <f>'173+680 MNB RHS'!I58</f>
        <v>0</v>
      </c>
      <c r="I24" s="190">
        <f>'173+680 MNB RHS SR'!I57</f>
        <v>0</v>
      </c>
      <c r="J24" s="190">
        <f>'175+480 VUP LHS'!I55</f>
        <v>0</v>
      </c>
      <c r="K24" s="190">
        <f>'175+480 VUP RHS'!I55</f>
        <v>0</v>
      </c>
      <c r="L24" s="190">
        <f>'177+680 MNB LHS SR'!I59</f>
        <v>0</v>
      </c>
      <c r="M24" s="190">
        <f>'177+680 MNB LHS'!I55</f>
        <v>0</v>
      </c>
      <c r="N24" s="190">
        <f>'177+680 MNB RHS'!I54</f>
        <v>0</v>
      </c>
      <c r="O24" s="190">
        <f>'177+680 MNB RHS SR'!I55</f>
        <v>0</v>
      </c>
      <c r="P24" s="190">
        <f>'178+130 VUP LHS(UDF)'!I54</f>
        <v>0</v>
      </c>
      <c r="Q24" s="190">
        <f>'179+100 MNB LHS SR'!I48</f>
        <v>0</v>
      </c>
      <c r="R24" s="190">
        <f>'179+100 MNB LHS'!I49</f>
        <v>0</v>
      </c>
      <c r="S24" s="190">
        <f>'179+100 MNB RHS'!I46</f>
        <v>0</v>
      </c>
      <c r="T24" s="190">
        <f>'179+100  MNB RHS SR'!I48</f>
        <v>0</v>
      </c>
      <c r="U24" s="195">
        <f>'182+700 VUP LHS'!I47</f>
        <v>0</v>
      </c>
      <c r="V24" s="195">
        <f>'182+700 VUP RHS'!I53</f>
        <v>0</v>
      </c>
      <c r="W24" s="195">
        <f>'193+150 VUP LHS ( UDF )'!I57</f>
        <v>0</v>
      </c>
      <c r="X24" s="195">
        <f>'194+870 VUP LHS'!I46</f>
        <v>0</v>
      </c>
      <c r="Y24" s="195">
        <f>'194+870 VUP RHS'!I46</f>
        <v>0</v>
      </c>
      <c r="Z24" s="195">
        <f>'195+650 MNB LHS SR'!I51</f>
        <v>0</v>
      </c>
      <c r="AA24" s="195">
        <f>'195+650 MNB LHS'!I46</f>
        <v>0</v>
      </c>
      <c r="AB24" s="190">
        <f>'195+650 MNB RHS'!I46</f>
        <v>0</v>
      </c>
      <c r="AC24" s="190">
        <f>'195+650 MNB RHS SR'!I46</f>
        <v>0</v>
      </c>
      <c r="AD24" s="190">
        <f>'196+820 MNB LHS SR'!I51</f>
        <v>0</v>
      </c>
      <c r="AE24" s="190">
        <f>'196+820 MNB  LHS'!I50</f>
        <v>0</v>
      </c>
      <c r="AF24" s="190">
        <f>'196+820 MNB  RHS'!I47</f>
        <v>0</v>
      </c>
      <c r="AG24" s="190">
        <f>'196+820 MNB RHS SR'!I50</f>
        <v>0</v>
      </c>
      <c r="AH24" s="190">
        <f>'197+125 VUP LHS'!I57</f>
        <v>0</v>
      </c>
      <c r="AI24" s="190">
        <f>'197+125 VUP RHS'!I56</f>
        <v>0</v>
      </c>
      <c r="AJ24" s="190">
        <f>'200+250 VUP LHS'!I53</f>
        <v>0</v>
      </c>
      <c r="AK24" s="190">
        <f>'201+619 MJB LHS'!I62</f>
        <v>0</v>
      </c>
      <c r="AL24" s="190">
        <f>'201+619 MJB RHS'!I56</f>
        <v>0</v>
      </c>
      <c r="AM24" s="190">
        <f>'202+230 VUP LHS '!I55</f>
        <v>0</v>
      </c>
      <c r="AN24" s="190">
        <f>'202+230 VUP RHS'!I55</f>
        <v>0</v>
      </c>
      <c r="AO24" s="190">
        <f>'210+100 VUP LHS'!I49</f>
        <v>0</v>
      </c>
      <c r="AP24" s="190">
        <f>'210+100 VUP RHS'!I55</f>
        <v>0</v>
      </c>
      <c r="AQ24" s="190">
        <f>'213+800 VUP LHS'!I46</f>
        <v>0</v>
      </c>
      <c r="AR24" s="190">
        <f>'213+800 VUP RHS'!I47</f>
        <v>0</v>
      </c>
      <c r="AS24" s="190">
        <f>'215+400 MNB LHS'!I47</f>
        <v>0</v>
      </c>
      <c r="AT24" s="190">
        <f>'215+400 MNB RHS'!I45</f>
        <v>0</v>
      </c>
      <c r="AU24" s="190">
        <f>'216+460 VUP LHS'!I48</f>
        <v>0</v>
      </c>
      <c r="AV24" s="190">
        <f>'216+460 VUP RHS'!I52</f>
        <v>0</v>
      </c>
      <c r="AW24" s="265">
        <f t="shared" si="1"/>
        <v>0</v>
      </c>
      <c r="AX24" s="265">
        <f t="shared" si="2"/>
        <v>0</v>
      </c>
    </row>
    <row r="25" spans="2:50" ht="26.55" customHeight="1">
      <c r="B25" s="188">
        <v>23</v>
      </c>
      <c r="C25" s="189" t="s">
        <v>52</v>
      </c>
      <c r="D25" s="190">
        <f t="shared" si="0"/>
        <v>0</v>
      </c>
      <c r="E25" s="190">
        <f>'173+280 VUP LHS ( UDF )'!I63</f>
        <v>0</v>
      </c>
      <c r="F25" s="190">
        <f>'173+680 MNB LHS SR'!I55</f>
        <v>0</v>
      </c>
      <c r="G25" s="190">
        <f>'173+680 MNB LHS '!I57</f>
        <v>0</v>
      </c>
      <c r="H25" s="190">
        <f>'173+680 MNB RHS'!I59</f>
        <v>0</v>
      </c>
      <c r="I25" s="190">
        <f>'173+680 MNB RHS SR'!I58</f>
        <v>0</v>
      </c>
      <c r="J25" s="190">
        <f>'175+480 VUP LHS'!I56</f>
        <v>0</v>
      </c>
      <c r="K25" s="190">
        <f>'175+480 VUP RHS'!I56</f>
        <v>0</v>
      </c>
      <c r="L25" s="190">
        <f>'177+680 MNB LHS SR'!I60</f>
        <v>0</v>
      </c>
      <c r="M25" s="190">
        <f>'177+680 MNB LHS'!I56</f>
        <v>0</v>
      </c>
      <c r="N25" s="190">
        <f>'177+680 MNB RHS'!I55</f>
        <v>0</v>
      </c>
      <c r="O25" s="190">
        <f>'177+680 MNB RHS SR'!I56</f>
        <v>0</v>
      </c>
      <c r="P25" s="190">
        <f>'178+130 VUP LHS(UDF)'!I55</f>
        <v>0</v>
      </c>
      <c r="Q25" s="190">
        <f>'179+100 MNB LHS SR'!I49</f>
        <v>0</v>
      </c>
      <c r="R25" s="190">
        <f>'179+100 MNB LHS'!I50</f>
        <v>0</v>
      </c>
      <c r="S25" s="190"/>
      <c r="T25" s="190">
        <f>'179+100  MNB RHS SR'!I49</f>
        <v>0</v>
      </c>
      <c r="U25" s="195">
        <f>'182+700 VUP LHS'!I48</f>
        <v>0</v>
      </c>
      <c r="V25" s="195">
        <f>'182+700 VUP RHS'!I54</f>
        <v>0</v>
      </c>
      <c r="W25" s="195">
        <f>'193+150 VUP LHS ( UDF )'!I58</f>
        <v>0</v>
      </c>
      <c r="X25" s="195">
        <f>'194+870 VUP LHS'!I47</f>
        <v>0</v>
      </c>
      <c r="Y25" s="195">
        <f>'194+870 VUP RHS'!I47</f>
        <v>0</v>
      </c>
      <c r="Z25" s="195">
        <f>'195+650 MNB LHS SR'!I52</f>
        <v>0</v>
      </c>
      <c r="AA25" s="195">
        <f>'195+650 MNB LHS'!I47</f>
        <v>0</v>
      </c>
      <c r="AB25" s="190">
        <f>'195+650 MNB RHS'!I47</f>
        <v>0</v>
      </c>
      <c r="AC25" s="190">
        <f>'195+650 MNB RHS SR'!I47</f>
        <v>0</v>
      </c>
      <c r="AD25" s="190">
        <f>'196+820 MNB LHS SR'!I52</f>
        <v>0</v>
      </c>
      <c r="AE25" s="190">
        <f>'196+820 MNB  LHS'!I51</f>
        <v>0</v>
      </c>
      <c r="AF25" s="190">
        <f>'196+820 MNB  RHS'!I48</f>
        <v>0</v>
      </c>
      <c r="AG25" s="190">
        <f>'196+820 MNB RHS SR'!I51</f>
        <v>0</v>
      </c>
      <c r="AH25" s="190">
        <f>'197+125 VUP LHS'!I58</f>
        <v>0</v>
      </c>
      <c r="AI25" s="190">
        <f>'197+125 VUP RHS'!I57</f>
        <v>0</v>
      </c>
      <c r="AJ25" s="190">
        <f>'200+250 VUP LHS'!I54</f>
        <v>0</v>
      </c>
      <c r="AK25" s="190">
        <f>'201+619 MJB LHS'!I63</f>
        <v>0</v>
      </c>
      <c r="AL25" s="190">
        <f>'201+619 MJB RHS'!I57</f>
        <v>0</v>
      </c>
      <c r="AM25" s="190">
        <f>'202+230 VUP LHS '!I56</f>
        <v>0</v>
      </c>
      <c r="AN25" s="190">
        <f>'202+230 VUP RHS'!I56</f>
        <v>0</v>
      </c>
      <c r="AO25" s="190">
        <f>'210+100 VUP LHS'!I50</f>
        <v>0</v>
      </c>
      <c r="AP25" s="190">
        <f>'210+100 VUP RHS'!I56</f>
        <v>0</v>
      </c>
      <c r="AQ25" s="190">
        <f>'213+800 VUP LHS'!I47</f>
        <v>0</v>
      </c>
      <c r="AR25" s="190">
        <f>'213+800 VUP RHS'!I48</f>
        <v>0</v>
      </c>
      <c r="AS25" s="190">
        <f>'215+400 MNB LHS'!I48</f>
        <v>0</v>
      </c>
      <c r="AT25" s="190">
        <f>'215+400 MNB RHS'!I46</f>
        <v>0</v>
      </c>
      <c r="AU25" s="190">
        <f>'216+460 VUP LHS'!I49</f>
        <v>0</v>
      </c>
      <c r="AV25" s="190">
        <f>'216+460 VUP RHS'!I53</f>
        <v>0</v>
      </c>
      <c r="AW25" s="265">
        <f t="shared" si="1"/>
        <v>0</v>
      </c>
      <c r="AX25" s="265">
        <f t="shared" si="2"/>
        <v>0</v>
      </c>
    </row>
    <row r="26" spans="2:50" ht="18.649999999999999">
      <c r="B26" s="188">
        <v>24</v>
      </c>
      <c r="C26" s="189" t="s">
        <v>54</v>
      </c>
      <c r="D26" s="190">
        <f t="shared" si="0"/>
        <v>0</v>
      </c>
      <c r="E26" s="190">
        <f>'173+280 VUP LHS ( UDF )'!I64</f>
        <v>0</v>
      </c>
      <c r="F26" s="190">
        <f>'173+680 MNB LHS SR'!I56</f>
        <v>0</v>
      </c>
      <c r="G26" s="190">
        <f>'173+680 MNB LHS '!I58</f>
        <v>0</v>
      </c>
      <c r="H26" s="190">
        <f>'173+680 MNB RHS'!I60</f>
        <v>0</v>
      </c>
      <c r="I26" s="190">
        <f>'173+680 MNB RHS SR'!I59</f>
        <v>0</v>
      </c>
      <c r="J26" s="190">
        <f>'175+480 VUP LHS'!I57</f>
        <v>0</v>
      </c>
      <c r="K26" s="190">
        <f>'175+480 VUP RHS'!I57</f>
        <v>0</v>
      </c>
      <c r="L26" s="190">
        <f>'177+680 MNB LHS SR'!I61</f>
        <v>0</v>
      </c>
      <c r="M26" s="190">
        <f>'177+680 MNB LHS'!I57</f>
        <v>0</v>
      </c>
      <c r="N26" s="190">
        <f>'177+680 MNB RHS'!I56</f>
        <v>0</v>
      </c>
      <c r="O26" s="190">
        <f>'177+680 MNB RHS SR'!I57</f>
        <v>0</v>
      </c>
      <c r="P26" s="190">
        <f>'178+130 VUP LHS(UDF)'!I56</f>
        <v>0</v>
      </c>
      <c r="Q26" s="190">
        <f>'179+100 MNB LHS SR'!I50</f>
        <v>0</v>
      </c>
      <c r="R26" s="190">
        <f>'179+100 MNB LHS'!I51</f>
        <v>0</v>
      </c>
      <c r="S26" s="190">
        <f>'179+100 MNB RHS'!I48</f>
        <v>0</v>
      </c>
      <c r="T26" s="190">
        <f>'179+100  MNB RHS SR'!I50</f>
        <v>0</v>
      </c>
      <c r="U26" s="195">
        <f>'182+700 VUP LHS'!I49</f>
        <v>0</v>
      </c>
      <c r="V26" s="195">
        <f>'182+700 VUP RHS'!I55</f>
        <v>0</v>
      </c>
      <c r="W26" s="195">
        <f>'193+150 VUP LHS ( UDF )'!I59</f>
        <v>0</v>
      </c>
      <c r="X26" s="195">
        <f>'194+870 VUP LHS'!I48</f>
        <v>0</v>
      </c>
      <c r="Y26" s="195">
        <f>'194+870 VUP RHS'!I48</f>
        <v>0</v>
      </c>
      <c r="Z26" s="195">
        <f>'195+650 MNB LHS SR'!I53</f>
        <v>0</v>
      </c>
      <c r="AA26" s="195">
        <f>'195+650 MNB LHS'!I48</f>
        <v>0</v>
      </c>
      <c r="AB26" s="190">
        <f>'195+650 MNB RHS'!I48</f>
        <v>0</v>
      </c>
      <c r="AC26" s="190">
        <f>'195+650 MNB RHS SR'!I48</f>
        <v>0</v>
      </c>
      <c r="AD26" s="190">
        <f>'196+820 MNB LHS SR'!I53</f>
        <v>0</v>
      </c>
      <c r="AE26" s="190">
        <f>'196+820 MNB  LHS'!I52</f>
        <v>0</v>
      </c>
      <c r="AF26" s="190">
        <f>'196+820 MNB  RHS'!I49</f>
        <v>0</v>
      </c>
      <c r="AG26" s="190">
        <f>'196+820 MNB RHS SR'!I52</f>
        <v>0</v>
      </c>
      <c r="AH26" s="190">
        <f>'197+125 VUP LHS'!I59</f>
        <v>0</v>
      </c>
      <c r="AI26" s="190">
        <f>'197+125 VUP RHS'!I58</f>
        <v>0</v>
      </c>
      <c r="AJ26" s="190">
        <f>'200+250 VUP LHS'!I55</f>
        <v>0</v>
      </c>
      <c r="AK26" s="190">
        <f>'201+619 MJB LHS'!I64</f>
        <v>0</v>
      </c>
      <c r="AL26" s="190">
        <f>'201+619 MJB RHS'!I58</f>
        <v>0</v>
      </c>
      <c r="AM26" s="190">
        <f>'202+230 VUP LHS '!I57</f>
        <v>0</v>
      </c>
      <c r="AN26" s="190">
        <f>'202+230 VUP RHS'!I57</f>
        <v>0</v>
      </c>
      <c r="AO26" s="190">
        <f>'210+100 VUP LHS'!I51</f>
        <v>0</v>
      </c>
      <c r="AP26" s="190">
        <f>'210+100 VUP RHS'!I57</f>
        <v>0</v>
      </c>
      <c r="AQ26" s="190">
        <f>'213+800 VUP LHS'!I48</f>
        <v>0</v>
      </c>
      <c r="AR26" s="190">
        <f>'213+800 VUP RHS'!I49</f>
        <v>0</v>
      </c>
      <c r="AS26" s="190">
        <f>'215+400 MNB LHS'!I49</f>
        <v>0</v>
      </c>
      <c r="AT26" s="190">
        <f>'215+400 MNB RHS'!I47</f>
        <v>0</v>
      </c>
      <c r="AU26" s="190">
        <f>'216+460 VUP LHS'!I50</f>
        <v>0</v>
      </c>
      <c r="AV26" s="190">
        <f>'216+460 VUP RHS'!I54</f>
        <v>0</v>
      </c>
      <c r="AW26" s="265">
        <f t="shared" si="1"/>
        <v>0</v>
      </c>
      <c r="AX26" s="265">
        <f t="shared" si="2"/>
        <v>0</v>
      </c>
    </row>
    <row r="27" spans="2:50" ht="26.55" customHeight="1">
      <c r="B27" s="188">
        <v>25</v>
      </c>
      <c r="C27" s="189" t="s">
        <v>55</v>
      </c>
      <c r="D27" s="190">
        <f t="shared" si="0"/>
        <v>26</v>
      </c>
      <c r="E27" s="190">
        <f>'173+280 VUP LHS ( UDF )'!I65</f>
        <v>0</v>
      </c>
      <c r="F27" s="190">
        <f>'173+680 MNB LHS SR'!I57</f>
        <v>0</v>
      </c>
      <c r="G27" s="190">
        <f>'173+680 MNB LHS '!I59</f>
        <v>0</v>
      </c>
      <c r="H27" s="190">
        <f>'173+680 MNB RHS'!I61</f>
        <v>0</v>
      </c>
      <c r="I27" s="190">
        <f>'173+680 MNB RHS SR'!I60</f>
        <v>0</v>
      </c>
      <c r="J27" s="190">
        <f>'175+480 VUP LHS'!I58</f>
        <v>0</v>
      </c>
      <c r="K27" s="190">
        <f>'175+480 VUP RHS'!I58</f>
        <v>0</v>
      </c>
      <c r="L27" s="190">
        <f>'177+680 MNB LHS SR'!I62</f>
        <v>0</v>
      </c>
      <c r="M27" s="190">
        <f>'177+680 MNB LHS'!I58</f>
        <v>0</v>
      </c>
      <c r="N27" s="190">
        <f>'177+680 MNB RHS'!I57</f>
        <v>0</v>
      </c>
      <c r="O27" s="190">
        <f>'177+680 MNB RHS SR'!I58</f>
        <v>0</v>
      </c>
      <c r="P27" s="190">
        <f>'178+130 VUP LHS(UDF)'!I57</f>
        <v>0</v>
      </c>
      <c r="Q27" s="190">
        <f>'179+100 MNB LHS SR'!I51</f>
        <v>0</v>
      </c>
      <c r="R27" s="190">
        <f>'179+100 MNB LHS'!I52</f>
        <v>0</v>
      </c>
      <c r="S27" s="190">
        <f>'179+100 MNB RHS'!I49</f>
        <v>0</v>
      </c>
      <c r="T27" s="190">
        <f>'179+100  MNB RHS SR'!I51</f>
        <v>0</v>
      </c>
      <c r="U27" s="195">
        <f>'182+700 VUP LHS'!I50</f>
        <v>0</v>
      </c>
      <c r="V27" s="195">
        <f>'182+700 VUP RHS'!I56</f>
        <v>0</v>
      </c>
      <c r="W27" s="195">
        <f>'193+150 VUP LHS ( UDF )'!I60</f>
        <v>0</v>
      </c>
      <c r="X27" s="195">
        <f>'194+870 VUP LHS'!I49</f>
        <v>0</v>
      </c>
      <c r="Y27" s="195">
        <f>'194+870 VUP RHS'!I49</f>
        <v>0</v>
      </c>
      <c r="Z27" s="195">
        <f>'195+650 MNB LHS SR'!I54</f>
        <v>6</v>
      </c>
      <c r="AA27" s="195">
        <f>'195+650 MNB LHS'!I49</f>
        <v>7</v>
      </c>
      <c r="AB27" s="190">
        <f>'195+650 MNB RHS'!I49</f>
        <v>7</v>
      </c>
      <c r="AC27" s="190">
        <f>'195+650 MNB RHS SR'!I49</f>
        <v>6</v>
      </c>
      <c r="AD27" s="190">
        <f>'196+820 MNB LHS SR'!I54</f>
        <v>0</v>
      </c>
      <c r="AE27" s="190">
        <f>'196+820 MNB  LHS'!I53</f>
        <v>0</v>
      </c>
      <c r="AF27" s="190">
        <f>'196+820 MNB  RHS'!I50</f>
        <v>0</v>
      </c>
      <c r="AG27" s="190">
        <f>'196+820 MNB RHS SR'!I53</f>
        <v>0</v>
      </c>
      <c r="AH27" s="190">
        <f>'197+125 VUP LHS'!I60</f>
        <v>0</v>
      </c>
      <c r="AI27" s="190">
        <f>'197+125 VUP RHS'!I59</f>
        <v>0</v>
      </c>
      <c r="AJ27" s="190">
        <f>'200+250 VUP LHS'!I56</f>
        <v>0</v>
      </c>
      <c r="AK27" s="190">
        <f>'201+619 MJB LHS'!I65</f>
        <v>0</v>
      </c>
      <c r="AL27" s="190">
        <f>'201+619 MJB RHS'!I59</f>
        <v>0</v>
      </c>
      <c r="AM27" s="190">
        <f>'202+230 VUP LHS '!I58</f>
        <v>0</v>
      </c>
      <c r="AN27" s="190">
        <f>'202+230 VUP RHS'!I58</f>
        <v>0</v>
      </c>
      <c r="AO27" s="190">
        <f>'210+100 VUP LHS'!I52</f>
        <v>0</v>
      </c>
      <c r="AP27" s="190">
        <f>'210+100 VUP RHS'!I58</f>
        <v>0</v>
      </c>
      <c r="AQ27" s="190">
        <f>'213+800 VUP LHS'!I49</f>
        <v>0</v>
      </c>
      <c r="AR27" s="190">
        <f>'213+800 VUP RHS'!I50</f>
        <v>0</v>
      </c>
      <c r="AS27" s="190">
        <f>'215+400 MNB LHS'!I50</f>
        <v>0</v>
      </c>
      <c r="AT27" s="190">
        <f>'215+400 MNB RHS'!I48</f>
        <v>0</v>
      </c>
      <c r="AU27" s="190">
        <f>'216+460 VUP LHS'!I51</f>
        <v>0</v>
      </c>
      <c r="AV27" s="190">
        <f>'216+460 VUP RHS'!I55</f>
        <v>0</v>
      </c>
      <c r="AW27" s="265">
        <f t="shared" si="1"/>
        <v>26</v>
      </c>
      <c r="AX27" s="265">
        <f t="shared" si="2"/>
        <v>0</v>
      </c>
    </row>
    <row r="28" spans="2:50" ht="26.55" customHeight="1">
      <c r="B28" s="188">
        <v>26</v>
      </c>
      <c r="C28" s="189" t="s">
        <v>56</v>
      </c>
      <c r="D28" s="190">
        <f t="shared" si="0"/>
        <v>11</v>
      </c>
      <c r="E28" s="190">
        <f>'173+280 VUP LHS ( UDF )'!I66</f>
        <v>0</v>
      </c>
      <c r="F28" s="190">
        <f>'173+680 MNB LHS SR'!I58</f>
        <v>0</v>
      </c>
      <c r="G28" s="190">
        <f>'173+680 MNB LHS '!I60</f>
        <v>8</v>
      </c>
      <c r="H28" s="190">
        <f>'173+680 MNB RHS'!I62</f>
        <v>0</v>
      </c>
      <c r="I28" s="190">
        <f>'173+680 MNB RHS SR'!I61</f>
        <v>0</v>
      </c>
      <c r="J28" s="190">
        <f>'175+480 VUP LHS'!I59</f>
        <v>0</v>
      </c>
      <c r="K28" s="190">
        <f>'175+480 VUP RHS'!I59</f>
        <v>0</v>
      </c>
      <c r="L28" s="190">
        <f>'177+680 MNB LHS SR'!I63</f>
        <v>0</v>
      </c>
      <c r="M28" s="190">
        <f>'177+680 MNB LHS'!I59</f>
        <v>0</v>
      </c>
      <c r="N28" s="190">
        <f>'177+680 MNB RHS'!I58</f>
        <v>0</v>
      </c>
      <c r="O28" s="190">
        <f>'177+680 MNB RHS SR'!I59</f>
        <v>0</v>
      </c>
      <c r="P28" s="190">
        <f>'178+130 VUP LHS(UDF)'!I58</f>
        <v>0</v>
      </c>
      <c r="Q28" s="190">
        <f>'179+100 MNB LHS SR'!I52</f>
        <v>0</v>
      </c>
      <c r="R28" s="190">
        <f>'179+100 MNB LHS'!I53</f>
        <v>1</v>
      </c>
      <c r="S28" s="190">
        <f>'179+100 MNB RHS'!I50</f>
        <v>2</v>
      </c>
      <c r="T28" s="190">
        <f>'179+100  MNB RHS SR'!I52</f>
        <v>0</v>
      </c>
      <c r="U28" s="195">
        <f>'182+700 VUP LHS'!I51</f>
        <v>0</v>
      </c>
      <c r="V28" s="195">
        <f>'182+700 VUP RHS'!I57</f>
        <v>0</v>
      </c>
      <c r="W28" s="195">
        <f>'193+150 VUP LHS ( UDF )'!I61</f>
        <v>0</v>
      </c>
      <c r="X28" s="195">
        <f>'194+870 VUP LHS'!I50</f>
        <v>0</v>
      </c>
      <c r="Y28" s="195">
        <f>'194+870 VUP RHS'!I50</f>
        <v>0</v>
      </c>
      <c r="Z28" s="195">
        <f>'195+650 MNB LHS SR'!I55</f>
        <v>0</v>
      </c>
      <c r="AA28" s="195">
        <f>'195+650 MNB LHS'!I50</f>
        <v>0</v>
      </c>
      <c r="AB28" s="190">
        <f>'195+650 MNB RHS'!I50</f>
        <v>0</v>
      </c>
      <c r="AC28" s="190">
        <f>'195+650 MNB RHS SR'!I50</f>
        <v>0</v>
      </c>
      <c r="AD28" s="190">
        <f>'196+820 MNB LHS SR'!I55</f>
        <v>0</v>
      </c>
      <c r="AE28" s="190">
        <f>'196+820 MNB  LHS'!I54</f>
        <v>0</v>
      </c>
      <c r="AF28" s="190">
        <f>'196+820 MNB  RHS'!I51</f>
        <v>0</v>
      </c>
      <c r="AG28" s="190">
        <f>'196+820 MNB RHS SR'!I54</f>
        <v>0</v>
      </c>
      <c r="AH28" s="190">
        <f>'197+125 VUP LHS'!I61</f>
        <v>0</v>
      </c>
      <c r="AI28" s="190">
        <f>'197+125 VUP RHS'!I60</f>
        <v>0</v>
      </c>
      <c r="AJ28" s="190">
        <f>'200+250 VUP LHS'!I57</f>
        <v>0</v>
      </c>
      <c r="AK28" s="190">
        <f>'201+619 MJB LHS'!I66</f>
        <v>0</v>
      </c>
      <c r="AL28" s="190">
        <f>'201+619 MJB RHS'!I60</f>
        <v>0</v>
      </c>
      <c r="AM28" s="190">
        <f>'202+230 VUP LHS '!I59</f>
        <v>0</v>
      </c>
      <c r="AN28" s="190">
        <f>'202+230 VUP RHS'!I59</f>
        <v>0</v>
      </c>
      <c r="AO28" s="190">
        <f>'210+100 VUP LHS'!I53</f>
        <v>0</v>
      </c>
      <c r="AP28" s="190">
        <f>'210+100 VUP RHS'!I59</f>
        <v>0</v>
      </c>
      <c r="AQ28" s="190">
        <f>'213+800 VUP LHS'!I50</f>
        <v>0</v>
      </c>
      <c r="AR28" s="190">
        <f>'213+800 VUP RHS'!I51</f>
        <v>0</v>
      </c>
      <c r="AS28" s="190">
        <f>'215+400 MNB LHS'!I51</f>
        <v>0</v>
      </c>
      <c r="AT28" s="190">
        <f>'215+400 MNB RHS'!I49</f>
        <v>0</v>
      </c>
      <c r="AU28" s="190">
        <f>'216+460 VUP LHS'!I52</f>
        <v>0</v>
      </c>
      <c r="AV28" s="190">
        <f>'216+460 VUP RHS'!I56</f>
        <v>0</v>
      </c>
      <c r="AW28" s="265">
        <f t="shared" si="1"/>
        <v>11</v>
      </c>
      <c r="AX28" s="265">
        <f t="shared" si="2"/>
        <v>0</v>
      </c>
    </row>
    <row r="29" spans="2:50" ht="26.55" customHeight="1">
      <c r="B29" s="188">
        <v>27</v>
      </c>
      <c r="C29" s="189" t="s">
        <v>57</v>
      </c>
      <c r="D29" s="190">
        <f t="shared" si="0"/>
        <v>86</v>
      </c>
      <c r="E29" s="190">
        <f>'173+280 VUP LHS ( UDF )'!I67</f>
        <v>0</v>
      </c>
      <c r="F29" s="190">
        <f>'173+680 MNB LHS SR'!I59</f>
        <v>8</v>
      </c>
      <c r="G29" s="190">
        <f>'173+680 MNB LHS '!I61</f>
        <v>8</v>
      </c>
      <c r="H29" s="190">
        <f>'173+680 MNB RHS'!I63</f>
        <v>8</v>
      </c>
      <c r="I29" s="190">
        <f>'173+680 MNB RHS SR'!I62</f>
        <v>8</v>
      </c>
      <c r="J29" s="190">
        <f>'175+480 VUP LHS'!I60</f>
        <v>0</v>
      </c>
      <c r="K29" s="190">
        <f>'175+480 VUP RHS'!I60</f>
        <v>0</v>
      </c>
      <c r="L29" s="190">
        <f>'177+680 MNB LHS SR'!I64</f>
        <v>0</v>
      </c>
      <c r="M29" s="190">
        <f>'177+680 MNB LHS'!I60</f>
        <v>0</v>
      </c>
      <c r="N29" s="190">
        <f>'177+680 MNB RHS'!I59</f>
        <v>0</v>
      </c>
      <c r="O29" s="190">
        <f>'177+680 MNB RHS SR'!I60</f>
        <v>0</v>
      </c>
      <c r="P29" s="190">
        <f>'178+130 VUP LHS(UDF)'!I59</f>
        <v>0</v>
      </c>
      <c r="Q29" s="190">
        <f>'179+100 MNB LHS SR'!I53</f>
        <v>6</v>
      </c>
      <c r="R29" s="190">
        <f>'179+100 MNB LHS'!I54</f>
        <v>4</v>
      </c>
      <c r="S29" s="190">
        <f>'179+100 MNB RHS'!I51</f>
        <v>4</v>
      </c>
      <c r="T29" s="190">
        <f>'179+100  MNB RHS SR'!I53</f>
        <v>6</v>
      </c>
      <c r="U29" s="195">
        <f>'182+700 VUP LHS'!I52</f>
        <v>0</v>
      </c>
      <c r="V29" s="195">
        <f>'182+700 VUP RHS'!I58</f>
        <v>0</v>
      </c>
      <c r="W29" s="195">
        <f>'193+150 VUP LHS ( UDF )'!I62</f>
        <v>0</v>
      </c>
      <c r="X29" s="195">
        <f>'194+870 VUP LHS'!I51</f>
        <v>0</v>
      </c>
      <c r="Y29" s="195">
        <f>'194+870 VUP RHS'!I51</f>
        <v>0</v>
      </c>
      <c r="Z29" s="195">
        <f>'195+650 MNB LHS SR'!I56</f>
        <v>0</v>
      </c>
      <c r="AA29" s="195">
        <f>'195+650 MNB LHS'!I51</f>
        <v>0</v>
      </c>
      <c r="AB29" s="190">
        <f>'195+650 MNB RHS'!I51</f>
        <v>0</v>
      </c>
      <c r="AC29" s="190">
        <f>'195+650 MNB RHS SR'!I51</f>
        <v>0</v>
      </c>
      <c r="AD29" s="190">
        <f>'196+820 MNB LHS SR'!I56</f>
        <v>0</v>
      </c>
      <c r="AE29" s="190">
        <f>'196+820 MNB  LHS'!I55</f>
        <v>0</v>
      </c>
      <c r="AF29" s="190">
        <f>'196+820 MNB  RHS'!I52</f>
        <v>0</v>
      </c>
      <c r="AG29" s="190">
        <f>'196+820 MNB RHS SR'!I55</f>
        <v>0</v>
      </c>
      <c r="AH29" s="190">
        <f>'197+125 VUP LHS'!I62</f>
        <v>2</v>
      </c>
      <c r="AI29" s="190">
        <f>'197+125 VUP RHS'!I61</f>
        <v>0</v>
      </c>
      <c r="AJ29" s="190">
        <f>'200+250 VUP LHS'!I58</f>
        <v>0</v>
      </c>
      <c r="AK29" s="190">
        <f>'201+619 MJB LHS'!I67</f>
        <v>10</v>
      </c>
      <c r="AL29" s="190">
        <f>'201+619 MJB RHS'!I61</f>
        <v>10</v>
      </c>
      <c r="AM29" s="190">
        <f>'202+230 VUP LHS '!I60</f>
        <v>0</v>
      </c>
      <c r="AN29" s="190">
        <f>'202+230 VUP RHS'!I60</f>
        <v>0</v>
      </c>
      <c r="AO29" s="190">
        <f>'210+100 VUP LHS'!I54</f>
        <v>0</v>
      </c>
      <c r="AP29" s="190">
        <f>'210+100 VUP RHS'!I60</f>
        <v>0</v>
      </c>
      <c r="AQ29" s="190">
        <f>'213+800 VUP LHS'!I51</f>
        <v>0</v>
      </c>
      <c r="AR29" s="190">
        <f>'213+800 VUP RHS'!I52</f>
        <v>0</v>
      </c>
      <c r="AS29" s="190">
        <f>'215+400 MNB LHS'!I52</f>
        <v>6</v>
      </c>
      <c r="AT29" s="190">
        <f>'215+400 MNB RHS'!I50</f>
        <v>6</v>
      </c>
      <c r="AU29" s="190">
        <f>'216+460 VUP LHS'!I53</f>
        <v>0</v>
      </c>
      <c r="AV29" s="190">
        <f>'216+460 VUP RHS'!I57</f>
        <v>0</v>
      </c>
      <c r="AW29" s="265">
        <f t="shared" si="1"/>
        <v>86</v>
      </c>
      <c r="AX29" s="265">
        <f t="shared" si="2"/>
        <v>0</v>
      </c>
    </row>
    <row r="30" spans="2:50" ht="26.55" customHeight="1">
      <c r="B30" s="188">
        <v>28</v>
      </c>
      <c r="C30" s="189" t="s">
        <v>59</v>
      </c>
      <c r="D30" s="190">
        <f t="shared" si="0"/>
        <v>180</v>
      </c>
      <c r="E30" s="190">
        <f>'173+280 VUP LHS ( UDF )'!I68</f>
        <v>13</v>
      </c>
      <c r="F30" s="190">
        <f>'173+680 MNB LHS SR'!I60</f>
        <v>0</v>
      </c>
      <c r="G30" s="190">
        <f>'173+680 MNB LHS '!I62</f>
        <v>0</v>
      </c>
      <c r="H30" s="190">
        <f>'173+680 MNB RHS'!I64</f>
        <v>0</v>
      </c>
      <c r="I30" s="190">
        <f>'173+680 MNB RHS SR'!I63</f>
        <v>0</v>
      </c>
      <c r="J30" s="190">
        <f>'175+480 VUP LHS'!I61</f>
        <v>13</v>
      </c>
      <c r="K30" s="190">
        <f>'175+480 VUP RHS'!I61</f>
        <v>13</v>
      </c>
      <c r="L30" s="190">
        <f>'177+680 MNB LHS SR'!I65</f>
        <v>0</v>
      </c>
      <c r="M30" s="190">
        <f>'177+680 MNB LHS'!I61</f>
        <v>0</v>
      </c>
      <c r="N30" s="190">
        <f>'177+680 MNB RHS'!I60</f>
        <v>0</v>
      </c>
      <c r="O30" s="190">
        <f>'177+680 MNB RHS SR'!I61</f>
        <v>0</v>
      </c>
      <c r="P30" s="190">
        <f>'178+130 VUP LHS(UDF)'!I60</f>
        <v>0</v>
      </c>
      <c r="Q30" s="190">
        <f>'179+100 MNB LHS SR'!I54</f>
        <v>0</v>
      </c>
      <c r="R30" s="190">
        <f>'179+100 MNB LHS'!I55</f>
        <v>0</v>
      </c>
      <c r="S30" s="190">
        <f>'179+100 MNB RHS'!I52</f>
        <v>0</v>
      </c>
      <c r="T30" s="190">
        <f>'179+100  MNB RHS SR'!I54</f>
        <v>0</v>
      </c>
      <c r="U30" s="195">
        <f>'182+700 VUP LHS'!I53</f>
        <v>13</v>
      </c>
      <c r="V30" s="195">
        <f>'182+700 VUP RHS'!I59</f>
        <v>13</v>
      </c>
      <c r="W30" s="195">
        <f>'193+150 VUP LHS ( UDF )'!I63</f>
        <v>11</v>
      </c>
      <c r="X30" s="195">
        <f>'194+870 VUP LHS'!I52</f>
        <v>13</v>
      </c>
      <c r="Y30" s="195">
        <f>'194+870 VUP RHS'!I52</f>
        <v>13</v>
      </c>
      <c r="Z30" s="195">
        <f>'195+650 MNB LHS SR'!I57</f>
        <v>0</v>
      </c>
      <c r="AA30" s="195">
        <f>'195+650 MNB LHS'!I52</f>
        <v>0</v>
      </c>
      <c r="AB30" s="190">
        <f>'195+650 MNB RHS'!I52</f>
        <v>0</v>
      </c>
      <c r="AC30" s="190">
        <f>'195+650 MNB RHS SR'!I52</f>
        <v>0</v>
      </c>
      <c r="AD30" s="190">
        <f>'196+820 MNB LHS SR'!I57</f>
        <v>0</v>
      </c>
      <c r="AE30" s="190">
        <f>'196+820 MNB  LHS'!I56</f>
        <v>0</v>
      </c>
      <c r="AF30" s="190">
        <f>'196+820 MNB  RHS'!I53</f>
        <v>0</v>
      </c>
      <c r="AG30" s="190">
        <f>'196+820 MNB RHS SR'!I56</f>
        <v>0</v>
      </c>
      <c r="AH30" s="190">
        <f>'197+125 VUP LHS'!I63</f>
        <v>0</v>
      </c>
      <c r="AI30" s="190">
        <f>'197+125 VUP RHS'!I62</f>
        <v>13</v>
      </c>
      <c r="AJ30" s="190">
        <f>'200+250 VUP LHS'!I59</f>
        <v>0</v>
      </c>
      <c r="AK30" s="190">
        <f>'201+619 MJB LHS'!I68</f>
        <v>0</v>
      </c>
      <c r="AL30" s="190">
        <f>'201+619 MJB RHS'!I62</f>
        <v>0</v>
      </c>
      <c r="AM30" s="190">
        <f>'202+230 VUP LHS '!I61</f>
        <v>0</v>
      </c>
      <c r="AN30" s="190">
        <f>'202+230 VUP RHS'!I61</f>
        <v>0</v>
      </c>
      <c r="AO30" s="190">
        <f>'210+100 VUP LHS'!I55</f>
        <v>13</v>
      </c>
      <c r="AP30" s="190">
        <f>'210+100 VUP RHS'!I61</f>
        <v>13</v>
      </c>
      <c r="AQ30" s="190">
        <f>'213+800 VUP LHS'!I52</f>
        <v>13</v>
      </c>
      <c r="AR30" s="190">
        <f>'213+800 VUP RHS'!I53</f>
        <v>13</v>
      </c>
      <c r="AS30" s="190">
        <f>'215+400 MNB LHS'!I53</f>
        <v>0</v>
      </c>
      <c r="AT30" s="190">
        <f>'215+400 MNB RHS'!I51</f>
        <v>0</v>
      </c>
      <c r="AU30" s="190">
        <f>'216+460 VUP LHS'!I54</f>
        <v>13</v>
      </c>
      <c r="AV30" s="190">
        <f>'216+460 VUP RHS'!I58</f>
        <v>0</v>
      </c>
      <c r="AW30" s="265">
        <f t="shared" si="1"/>
        <v>180</v>
      </c>
      <c r="AX30" s="265">
        <f t="shared" si="2"/>
        <v>0</v>
      </c>
    </row>
    <row r="31" spans="2:50" ht="63" customHeight="1">
      <c r="B31" s="188">
        <v>29</v>
      </c>
      <c r="C31" s="189" t="s">
        <v>60</v>
      </c>
      <c r="D31" s="190">
        <v>0</v>
      </c>
      <c r="E31" s="190">
        <v>0</v>
      </c>
      <c r="F31" s="190">
        <v>0</v>
      </c>
      <c r="G31" s="190">
        <v>0</v>
      </c>
      <c r="H31" s="190">
        <v>0</v>
      </c>
      <c r="I31" s="190">
        <v>0</v>
      </c>
      <c r="J31" s="190">
        <v>0</v>
      </c>
      <c r="K31" s="190">
        <v>0</v>
      </c>
      <c r="L31" s="190">
        <v>0</v>
      </c>
      <c r="M31" s="190">
        <v>0</v>
      </c>
      <c r="N31" s="190">
        <v>0</v>
      </c>
      <c r="O31" s="190">
        <v>0</v>
      </c>
      <c r="P31" s="190">
        <v>0</v>
      </c>
      <c r="Q31" s="190">
        <v>0</v>
      </c>
      <c r="R31" s="190">
        <v>0</v>
      </c>
      <c r="S31" s="190">
        <v>0</v>
      </c>
      <c r="T31" s="190">
        <v>0</v>
      </c>
      <c r="U31" s="190">
        <v>0</v>
      </c>
      <c r="V31" s="190">
        <v>0</v>
      </c>
      <c r="W31" s="190">
        <v>0</v>
      </c>
      <c r="X31" s="190">
        <v>0</v>
      </c>
      <c r="Y31" s="190">
        <v>0</v>
      </c>
      <c r="Z31" s="190">
        <v>0</v>
      </c>
      <c r="AA31" s="190">
        <v>0</v>
      </c>
      <c r="AB31" s="190">
        <v>0</v>
      </c>
      <c r="AC31" s="190">
        <v>0</v>
      </c>
      <c r="AD31" s="190">
        <v>0</v>
      </c>
      <c r="AE31" s="190">
        <v>0</v>
      </c>
      <c r="AF31" s="190">
        <v>0</v>
      </c>
      <c r="AG31" s="190">
        <v>0</v>
      </c>
      <c r="AH31" s="190">
        <v>0</v>
      </c>
      <c r="AI31" s="190">
        <v>0</v>
      </c>
      <c r="AJ31" s="190">
        <v>0</v>
      </c>
      <c r="AK31" s="190">
        <v>0</v>
      </c>
      <c r="AL31" s="190">
        <v>0</v>
      </c>
      <c r="AM31" s="190">
        <v>0</v>
      </c>
      <c r="AN31" s="190">
        <v>0</v>
      </c>
      <c r="AO31" s="190">
        <v>0</v>
      </c>
      <c r="AP31" s="190">
        <v>0</v>
      </c>
      <c r="AQ31" s="190">
        <v>0</v>
      </c>
      <c r="AR31" s="190">
        <v>0</v>
      </c>
      <c r="AS31" s="190">
        <v>0</v>
      </c>
      <c r="AT31" s="190">
        <v>0</v>
      </c>
      <c r="AU31" s="190">
        <v>0</v>
      </c>
      <c r="AV31" s="190">
        <v>0</v>
      </c>
      <c r="AW31" s="265">
        <f t="shared" si="1"/>
        <v>0</v>
      </c>
      <c r="AX31" s="265">
        <f t="shared" si="2"/>
        <v>0</v>
      </c>
    </row>
    <row r="32" spans="2:50" ht="53.2" customHeight="1">
      <c r="B32" s="188">
        <v>30</v>
      </c>
      <c r="C32" s="189" t="s">
        <v>62</v>
      </c>
      <c r="D32" s="190">
        <v>0</v>
      </c>
      <c r="E32" s="190">
        <v>0</v>
      </c>
      <c r="F32" s="190">
        <v>0</v>
      </c>
      <c r="G32" s="190">
        <v>0</v>
      </c>
      <c r="H32" s="190">
        <v>0</v>
      </c>
      <c r="I32" s="190">
        <v>0</v>
      </c>
      <c r="J32" s="190">
        <v>0</v>
      </c>
      <c r="K32" s="190">
        <v>0</v>
      </c>
      <c r="L32" s="190">
        <v>0</v>
      </c>
      <c r="M32" s="190">
        <v>0</v>
      </c>
      <c r="N32" s="190">
        <v>0</v>
      </c>
      <c r="O32" s="190">
        <v>0</v>
      </c>
      <c r="P32" s="190">
        <v>0</v>
      </c>
      <c r="Q32" s="190">
        <v>0</v>
      </c>
      <c r="R32" s="190">
        <v>0</v>
      </c>
      <c r="S32" s="190">
        <v>0</v>
      </c>
      <c r="T32" s="190">
        <v>0</v>
      </c>
      <c r="U32" s="190">
        <v>0</v>
      </c>
      <c r="V32" s="190">
        <v>0</v>
      </c>
      <c r="W32" s="190">
        <v>0</v>
      </c>
      <c r="X32" s="190">
        <v>0</v>
      </c>
      <c r="Y32" s="190">
        <v>0</v>
      </c>
      <c r="Z32" s="190">
        <v>0</v>
      </c>
      <c r="AA32" s="190">
        <v>0</v>
      </c>
      <c r="AB32" s="190">
        <v>0</v>
      </c>
      <c r="AC32" s="190">
        <v>0</v>
      </c>
      <c r="AD32" s="190">
        <v>0</v>
      </c>
      <c r="AE32" s="190">
        <v>0</v>
      </c>
      <c r="AF32" s="190">
        <v>0</v>
      </c>
      <c r="AG32" s="190">
        <v>0</v>
      </c>
      <c r="AH32" s="190">
        <v>0</v>
      </c>
      <c r="AI32" s="190">
        <v>0</v>
      </c>
      <c r="AJ32" s="190">
        <v>0</v>
      </c>
      <c r="AK32" s="190">
        <f>'201+619 MJB LHS'!I70</f>
        <v>22</v>
      </c>
      <c r="AL32" s="190">
        <f>'201+619 MJB RHS'!I64</f>
        <v>4</v>
      </c>
      <c r="AM32" s="190">
        <f>'202+230 VUP LHS '!I63</f>
        <v>77</v>
      </c>
      <c r="AN32" s="190">
        <f>'202+230 VUP RHS'!I63</f>
        <v>74</v>
      </c>
      <c r="AO32" s="190">
        <f>'210+100 VUP LHS'!I57</f>
        <v>0</v>
      </c>
      <c r="AP32" s="190">
        <f>'210+100 VUP RHS'!I63</f>
        <v>0</v>
      </c>
      <c r="AQ32" s="190">
        <f>'213+800 VUP LHS'!I54</f>
        <v>0</v>
      </c>
      <c r="AR32" s="190">
        <f>'213+800 VUP RHS'!I55</f>
        <v>0</v>
      </c>
      <c r="AS32" s="190">
        <f>'215+400 MNB LHS'!I55</f>
        <v>0</v>
      </c>
      <c r="AT32" s="190">
        <f>'215+400 MNB RHS'!I53</f>
        <v>0</v>
      </c>
      <c r="AU32" s="190">
        <f>'216+460 VUP LHS'!I56</f>
        <v>0</v>
      </c>
      <c r="AV32" s="190">
        <f>'216+460 VUP RHS'!I60</f>
        <v>0</v>
      </c>
      <c r="AW32" s="265">
        <f t="shared" si="1"/>
        <v>177</v>
      </c>
      <c r="AX32" s="265">
        <f t="shared" si="2"/>
        <v>-177</v>
      </c>
    </row>
    <row r="33" spans="1:50" ht="53.2" customHeight="1">
      <c r="B33" s="188">
        <v>31</v>
      </c>
      <c r="C33" s="189" t="s">
        <v>64</v>
      </c>
      <c r="D33" s="190">
        <v>0</v>
      </c>
      <c r="E33" s="190">
        <v>0</v>
      </c>
      <c r="F33" s="190">
        <v>0</v>
      </c>
      <c r="G33" s="190">
        <v>0</v>
      </c>
      <c r="H33" s="190">
        <v>0</v>
      </c>
      <c r="I33" s="190">
        <v>0</v>
      </c>
      <c r="J33" s="190">
        <v>0</v>
      </c>
      <c r="K33" s="190">
        <v>0</v>
      </c>
      <c r="L33" s="190">
        <v>0</v>
      </c>
      <c r="M33" s="190">
        <v>0</v>
      </c>
      <c r="N33" s="190">
        <v>0</v>
      </c>
      <c r="O33" s="190">
        <v>0</v>
      </c>
      <c r="P33" s="190">
        <v>0</v>
      </c>
      <c r="Q33" s="190">
        <v>0</v>
      </c>
      <c r="R33" s="190">
        <v>0</v>
      </c>
      <c r="S33" s="190">
        <v>0</v>
      </c>
      <c r="T33" s="190">
        <v>0</v>
      </c>
      <c r="U33" s="190">
        <v>0</v>
      </c>
      <c r="V33" s="190">
        <v>0</v>
      </c>
      <c r="W33" s="190">
        <v>0</v>
      </c>
      <c r="X33" s="190">
        <v>0</v>
      </c>
      <c r="Y33" s="190">
        <v>0</v>
      </c>
      <c r="Z33" s="190">
        <v>0</v>
      </c>
      <c r="AA33" s="190">
        <v>0</v>
      </c>
      <c r="AB33" s="190">
        <v>0</v>
      </c>
      <c r="AC33" s="190">
        <v>0</v>
      </c>
      <c r="AD33" s="190">
        <v>0</v>
      </c>
      <c r="AE33" s="190">
        <v>0</v>
      </c>
      <c r="AF33" s="190">
        <v>0</v>
      </c>
      <c r="AG33" s="190">
        <v>0</v>
      </c>
      <c r="AH33" s="190">
        <v>0</v>
      </c>
      <c r="AI33" s="190">
        <v>0</v>
      </c>
      <c r="AJ33" s="190">
        <v>0</v>
      </c>
      <c r="AK33" s="190">
        <v>0</v>
      </c>
      <c r="AL33" s="190">
        <v>0</v>
      </c>
      <c r="AM33" s="190">
        <v>0</v>
      </c>
      <c r="AN33" s="190">
        <v>0</v>
      </c>
      <c r="AO33" s="190">
        <v>0</v>
      </c>
      <c r="AP33" s="190">
        <v>0</v>
      </c>
      <c r="AQ33" s="190">
        <v>0</v>
      </c>
      <c r="AR33" s="190">
        <v>0</v>
      </c>
      <c r="AS33" s="190">
        <v>0</v>
      </c>
      <c r="AT33" s="190">
        <v>0</v>
      </c>
      <c r="AU33" s="190">
        <v>0</v>
      </c>
      <c r="AV33" s="190">
        <v>0</v>
      </c>
      <c r="AW33" s="265">
        <f t="shared" si="1"/>
        <v>0</v>
      </c>
      <c r="AX33" s="265">
        <f t="shared" si="2"/>
        <v>0</v>
      </c>
    </row>
    <row r="34" spans="1:50" ht="53.2" customHeight="1">
      <c r="A34" s="38" t="s">
        <v>114</v>
      </c>
      <c r="B34" s="188">
        <v>32</v>
      </c>
      <c r="C34" s="189" t="s">
        <v>67</v>
      </c>
      <c r="D34" s="190">
        <v>0</v>
      </c>
      <c r="E34" s="190">
        <v>0</v>
      </c>
      <c r="F34" s="190">
        <v>0</v>
      </c>
      <c r="G34" s="190">
        <v>0</v>
      </c>
      <c r="H34" s="190">
        <v>0</v>
      </c>
      <c r="I34" s="190">
        <v>0</v>
      </c>
      <c r="J34" s="190">
        <v>0</v>
      </c>
      <c r="K34" s="190">
        <v>0</v>
      </c>
      <c r="L34" s="190">
        <v>0</v>
      </c>
      <c r="M34" s="190">
        <v>0</v>
      </c>
      <c r="N34" s="190">
        <v>0</v>
      </c>
      <c r="O34" s="190">
        <v>0</v>
      </c>
      <c r="P34" s="190">
        <v>0</v>
      </c>
      <c r="Q34" s="190">
        <v>0</v>
      </c>
      <c r="R34" s="190">
        <v>0</v>
      </c>
      <c r="S34" s="190">
        <v>0</v>
      </c>
      <c r="T34" s="190">
        <v>0</v>
      </c>
      <c r="U34" s="190">
        <v>0</v>
      </c>
      <c r="V34" s="190">
        <v>0</v>
      </c>
      <c r="W34" s="190">
        <v>0</v>
      </c>
      <c r="X34" s="190">
        <v>0</v>
      </c>
      <c r="Y34" s="190">
        <v>0</v>
      </c>
      <c r="Z34" s="190">
        <v>0</v>
      </c>
      <c r="AA34" s="190">
        <v>0</v>
      </c>
      <c r="AB34" s="190">
        <v>0</v>
      </c>
      <c r="AC34" s="190">
        <v>0</v>
      </c>
      <c r="AD34" s="190">
        <v>0</v>
      </c>
      <c r="AE34" s="190">
        <v>0</v>
      </c>
      <c r="AF34" s="190">
        <v>0</v>
      </c>
      <c r="AG34" s="190">
        <v>0</v>
      </c>
      <c r="AH34" s="190">
        <v>0</v>
      </c>
      <c r="AI34" s="190">
        <v>0</v>
      </c>
      <c r="AJ34" s="190">
        <v>0</v>
      </c>
      <c r="AK34" s="190">
        <v>0</v>
      </c>
      <c r="AL34" s="190">
        <v>0</v>
      </c>
      <c r="AM34" s="190">
        <v>0</v>
      </c>
      <c r="AN34" s="190">
        <v>0</v>
      </c>
      <c r="AO34" s="190">
        <v>0</v>
      </c>
      <c r="AP34" s="190">
        <v>0</v>
      </c>
      <c r="AQ34" s="190">
        <v>0</v>
      </c>
      <c r="AR34" s="190">
        <v>0</v>
      </c>
      <c r="AS34" s="190">
        <v>0</v>
      </c>
      <c r="AT34" s="190">
        <v>0</v>
      </c>
      <c r="AU34" s="190">
        <v>0</v>
      </c>
      <c r="AV34" s="190">
        <v>0</v>
      </c>
      <c r="AW34" s="265">
        <f t="shared" si="1"/>
        <v>0</v>
      </c>
      <c r="AX34" s="265">
        <f t="shared" si="2"/>
        <v>0</v>
      </c>
    </row>
    <row r="35" spans="1:50" ht="53.2" customHeight="1">
      <c r="B35" s="188">
        <v>33</v>
      </c>
      <c r="C35" s="189" t="s">
        <v>69</v>
      </c>
      <c r="D35" s="190">
        <f t="shared" si="0"/>
        <v>0</v>
      </c>
      <c r="E35" s="190">
        <f>'173+280 VUP LHS ( UDF )'!I73</f>
        <v>0</v>
      </c>
      <c r="F35" s="190">
        <f>'173+680 MNB LHS SR'!I65</f>
        <v>0</v>
      </c>
      <c r="G35" s="190">
        <f>'173+680 MNB LHS '!I67</f>
        <v>0</v>
      </c>
      <c r="H35" s="190">
        <f>'173+680 MNB RHS'!I69</f>
        <v>0</v>
      </c>
      <c r="I35" s="190">
        <f>'173+680 MNB RHS SR'!I68</f>
        <v>0</v>
      </c>
      <c r="J35" s="190">
        <f>'175+480 VUP LHS'!I66</f>
        <v>0</v>
      </c>
      <c r="K35" s="190">
        <f>'175+480 VUP RHS'!I66</f>
        <v>0</v>
      </c>
      <c r="L35" s="190">
        <f>'177+680 MNB LHS SR'!I70</f>
        <v>0</v>
      </c>
      <c r="M35" s="190">
        <f>'177+680 MNB LHS'!I66</f>
        <v>0</v>
      </c>
      <c r="N35" s="190">
        <f>'177+680 MNB RHS'!I65</f>
        <v>0</v>
      </c>
      <c r="O35" s="190">
        <f>'177+680 MNB RHS SR'!I66</f>
        <v>0</v>
      </c>
      <c r="P35" s="190">
        <f>'178+130 VUP LHS(UDF)'!I65</f>
        <v>0</v>
      </c>
      <c r="Q35" s="190">
        <f>'179+100 MNB LHS SR'!I59</f>
        <v>0</v>
      </c>
      <c r="R35" s="190">
        <f>'179+100 MNB LHS'!I60</f>
        <v>0</v>
      </c>
      <c r="S35" s="190">
        <f>'179+100 MNB RHS'!I57</f>
        <v>0</v>
      </c>
      <c r="T35" s="190">
        <f>'179+100  MNB RHS SR'!I59</f>
        <v>0</v>
      </c>
      <c r="U35" s="195">
        <f>'182+700 VUP LHS'!I58</f>
        <v>0</v>
      </c>
      <c r="V35" s="195">
        <f>'182+700 VUP RHS'!I64</f>
        <v>0</v>
      </c>
      <c r="W35" s="195">
        <f>'193+150 VUP LHS ( UDF )'!I68</f>
        <v>0</v>
      </c>
      <c r="X35" s="195">
        <f>'194+870 VUP LHS'!I57</f>
        <v>0</v>
      </c>
      <c r="Y35" s="195">
        <f>'194+870 VUP RHS'!I57</f>
        <v>0</v>
      </c>
      <c r="Z35" s="195">
        <f>'195+650 MNB LHS SR'!I62</f>
        <v>0</v>
      </c>
      <c r="AA35" s="195">
        <f>'195+650 MNB LHS'!I57</f>
        <v>0</v>
      </c>
      <c r="AB35" s="190">
        <f>'195+650 MNB RHS'!I57</f>
        <v>0</v>
      </c>
      <c r="AC35" s="190">
        <f>'195+650 MNB RHS SR'!I57</f>
        <v>0</v>
      </c>
      <c r="AD35" s="190">
        <f>'196+820 MNB LHS SR'!I62</f>
        <v>0</v>
      </c>
      <c r="AE35" s="190">
        <f>'196+820 MNB  LHS'!I61</f>
        <v>0</v>
      </c>
      <c r="AF35" s="190">
        <f>'196+820 MNB  RHS'!I58</f>
        <v>0</v>
      </c>
      <c r="AG35" s="190">
        <f>'196+820 MNB RHS SR'!I61</f>
        <v>0</v>
      </c>
      <c r="AH35" s="190">
        <f>'197+125 VUP LHS'!I68</f>
        <v>0</v>
      </c>
      <c r="AI35" s="190">
        <f>'197+125 VUP RHS'!I67</f>
        <v>0</v>
      </c>
      <c r="AJ35" s="190">
        <f>'200+250 VUP LHS'!I64</f>
        <v>0</v>
      </c>
      <c r="AK35" s="190">
        <f>'201+619 MJB LHS'!I73</f>
        <v>0</v>
      </c>
      <c r="AL35" s="190">
        <f>'201+619 MJB RHS'!I67</f>
        <v>0</v>
      </c>
      <c r="AM35" s="190">
        <f>'202+230 VUP LHS '!I66</f>
        <v>0</v>
      </c>
      <c r="AN35" s="190">
        <f>'202+230 VUP RHS'!I66</f>
        <v>0</v>
      </c>
      <c r="AO35" s="190">
        <f>'210+100 VUP LHS'!I60</f>
        <v>0</v>
      </c>
      <c r="AP35" s="190">
        <f>'210+100 VUP RHS'!I66</f>
        <v>0</v>
      </c>
      <c r="AQ35" s="190">
        <f>'213+800 VUP LHS'!I57</f>
        <v>0</v>
      </c>
      <c r="AR35" s="190">
        <f>'213+800 VUP RHS'!I58</f>
        <v>0</v>
      </c>
      <c r="AS35" s="190">
        <f>'215+400 MNB LHS'!I58</f>
        <v>0</v>
      </c>
      <c r="AT35" s="190">
        <f>'215+400 MNB RHS'!I56</f>
        <v>0</v>
      </c>
      <c r="AU35" s="190">
        <f>'216+460 VUP LHS'!I59</f>
        <v>0</v>
      </c>
      <c r="AV35" s="190">
        <f>'216+460 VUP RHS'!I63</f>
        <v>0</v>
      </c>
      <c r="AW35" s="265">
        <f t="shared" si="1"/>
        <v>0</v>
      </c>
      <c r="AX35" s="265">
        <f t="shared" si="2"/>
        <v>0</v>
      </c>
    </row>
    <row r="36" spans="1:50" ht="53.2" customHeight="1">
      <c r="B36" s="188">
        <v>34</v>
      </c>
      <c r="C36" s="189" t="s">
        <v>71</v>
      </c>
      <c r="D36" s="190">
        <f t="shared" ref="D36:D52" si="3">SUM(E36:AV36)</f>
        <v>0</v>
      </c>
      <c r="E36" s="190">
        <f>'173+280 VUP LHS ( UDF )'!I74</f>
        <v>0</v>
      </c>
      <c r="F36" s="190">
        <f>'173+680 MNB LHS SR'!I66</f>
        <v>0</v>
      </c>
      <c r="G36" s="190">
        <f>'173+680 MNB LHS '!I68</f>
        <v>0</v>
      </c>
      <c r="H36" s="190">
        <f>'173+680 MNB RHS'!I70</f>
        <v>0</v>
      </c>
      <c r="I36" s="190">
        <f>'173+680 MNB RHS SR'!I69</f>
        <v>0</v>
      </c>
      <c r="J36" s="190">
        <f>'175+480 VUP LHS'!I67</f>
        <v>0</v>
      </c>
      <c r="K36" s="190">
        <f>'175+480 VUP RHS'!I67</f>
        <v>0</v>
      </c>
      <c r="L36" s="190">
        <f>'177+680 MNB LHS SR'!I71</f>
        <v>0</v>
      </c>
      <c r="M36" s="190">
        <f>'177+680 MNB LHS'!I67</f>
        <v>0</v>
      </c>
      <c r="N36" s="190">
        <f>'177+680 MNB RHS'!I66</f>
        <v>0</v>
      </c>
      <c r="O36" s="190">
        <f>'177+680 MNB RHS SR'!I67</f>
        <v>0</v>
      </c>
      <c r="P36" s="190">
        <f>'178+130 VUP LHS(UDF)'!I66</f>
        <v>0</v>
      </c>
      <c r="Q36" s="190">
        <f>'179+100 MNB LHS SR'!I60</f>
        <v>0</v>
      </c>
      <c r="R36" s="190">
        <f>'179+100 MNB LHS'!I61</f>
        <v>0</v>
      </c>
      <c r="S36" s="190">
        <f>'179+100 MNB RHS'!I58</f>
        <v>0</v>
      </c>
      <c r="T36" s="190">
        <f>'179+100  MNB RHS SR'!I60</f>
        <v>0</v>
      </c>
      <c r="U36" s="195">
        <f>'182+700 VUP LHS'!I59</f>
        <v>0</v>
      </c>
      <c r="V36" s="195">
        <f>'182+700 VUP RHS'!I65</f>
        <v>0</v>
      </c>
      <c r="W36" s="195">
        <f>'193+150 VUP LHS ( UDF )'!I69</f>
        <v>0</v>
      </c>
      <c r="X36" s="195">
        <f>'194+870 VUP LHS'!I58</f>
        <v>0</v>
      </c>
      <c r="Y36" s="195">
        <f>'194+870 VUP RHS'!I58</f>
        <v>0</v>
      </c>
      <c r="Z36" s="195">
        <f>'195+650 MNB LHS SR'!I63</f>
        <v>0</v>
      </c>
      <c r="AA36" s="195">
        <f>'195+650 MNB LHS'!I58</f>
        <v>0</v>
      </c>
      <c r="AB36" s="190">
        <f>'195+650 MNB RHS'!I58</f>
        <v>0</v>
      </c>
      <c r="AC36" s="190">
        <f>'195+650 MNB RHS SR'!I58</f>
        <v>0</v>
      </c>
      <c r="AD36" s="190">
        <f>'196+820 MNB LHS SR'!I63</f>
        <v>0</v>
      </c>
      <c r="AE36" s="190">
        <f>'196+820 MNB  LHS'!I62</f>
        <v>0</v>
      </c>
      <c r="AF36" s="190">
        <f>'196+820 MNB  RHS'!I59</f>
        <v>0</v>
      </c>
      <c r="AG36" s="190">
        <f>'196+820 MNB RHS SR'!I62</f>
        <v>0</v>
      </c>
      <c r="AH36" s="190">
        <f>'197+125 VUP LHS'!I69</f>
        <v>0</v>
      </c>
      <c r="AI36" s="190">
        <f>'197+125 VUP RHS'!I68</f>
        <v>0</v>
      </c>
      <c r="AJ36" s="190">
        <f>'200+250 VUP LHS'!I65</f>
        <v>0</v>
      </c>
      <c r="AK36" s="190">
        <f>'201+619 MJB LHS'!I74</f>
        <v>0</v>
      </c>
      <c r="AL36" s="190">
        <f>'201+619 MJB RHS'!I68</f>
        <v>0</v>
      </c>
      <c r="AM36" s="190">
        <f>'202+230 VUP LHS '!I67</f>
        <v>0</v>
      </c>
      <c r="AN36" s="190">
        <f>'202+230 VUP RHS'!I67</f>
        <v>0</v>
      </c>
      <c r="AO36" s="190">
        <f>'210+100 VUP LHS'!I61</f>
        <v>0</v>
      </c>
      <c r="AP36" s="190">
        <f>'210+100 VUP RHS'!I67</f>
        <v>0</v>
      </c>
      <c r="AQ36" s="190">
        <f>'213+800 VUP LHS'!I58</f>
        <v>0</v>
      </c>
      <c r="AR36" s="190">
        <f>'213+800 VUP RHS'!I59</f>
        <v>0</v>
      </c>
      <c r="AS36" s="190">
        <f>'215+400 MNB LHS'!I59</f>
        <v>0</v>
      </c>
      <c r="AT36" s="190">
        <f>'215+400 MNB RHS'!I57</f>
        <v>0</v>
      </c>
      <c r="AU36" s="190">
        <f>'216+460 VUP LHS'!I60</f>
        <v>0</v>
      </c>
      <c r="AV36" s="190">
        <f>'216+460 VUP RHS'!I64</f>
        <v>0</v>
      </c>
      <c r="AW36" s="265">
        <f t="shared" si="1"/>
        <v>0</v>
      </c>
      <c r="AX36" s="265">
        <f t="shared" si="2"/>
        <v>0</v>
      </c>
    </row>
    <row r="37" spans="1:50" ht="53.2" customHeight="1">
      <c r="B37" s="188">
        <v>35</v>
      </c>
      <c r="C37" s="189" t="s">
        <v>72</v>
      </c>
      <c r="D37" s="190">
        <f t="shared" si="3"/>
        <v>2</v>
      </c>
      <c r="E37" s="190">
        <f>'173+280 VUP LHS ( UDF )'!I75</f>
        <v>0</v>
      </c>
      <c r="F37" s="190">
        <f>'173+680 MNB LHS SR'!I67</f>
        <v>0</v>
      </c>
      <c r="G37" s="190">
        <f>'173+680 MNB LHS '!I69</f>
        <v>0</v>
      </c>
      <c r="H37" s="190">
        <f>'173+680 MNB RHS'!I71</f>
        <v>0</v>
      </c>
      <c r="I37" s="190">
        <f>'173+680 MNB RHS SR'!I70</f>
        <v>1</v>
      </c>
      <c r="J37" s="190">
        <f>'175+480 VUP LHS'!I68</f>
        <v>0</v>
      </c>
      <c r="K37" s="190">
        <f>'175+480 VUP RHS'!I68</f>
        <v>0</v>
      </c>
      <c r="L37" s="190">
        <f>'177+680 MNB LHS SR'!I72</f>
        <v>1</v>
      </c>
      <c r="M37" s="190">
        <f>'177+680 MNB LHS'!I68</f>
        <v>0</v>
      </c>
      <c r="N37" s="190">
        <f>'177+680 MNB RHS'!I67</f>
        <v>0</v>
      </c>
      <c r="O37" s="190">
        <f>'177+680 MNB RHS SR'!I68</f>
        <v>0</v>
      </c>
      <c r="P37" s="190">
        <f>'178+130 VUP LHS(UDF)'!I67</f>
        <v>0</v>
      </c>
      <c r="Q37" s="190">
        <f>'179+100 MNB LHS SR'!I61</f>
        <v>0</v>
      </c>
      <c r="R37" s="190">
        <f>'179+100 MNB LHS'!I62</f>
        <v>0</v>
      </c>
      <c r="S37" s="190">
        <f>'179+100 MNB RHS'!I59</f>
        <v>0</v>
      </c>
      <c r="T37" s="190">
        <f>'179+100  MNB RHS SR'!I61</f>
        <v>0</v>
      </c>
      <c r="U37" s="195">
        <f>'182+700 VUP LHS'!I60</f>
        <v>0</v>
      </c>
      <c r="V37" s="195">
        <f>'182+700 VUP RHS'!I66</f>
        <v>0</v>
      </c>
      <c r="W37" s="195">
        <f>'193+150 VUP LHS ( UDF )'!I70</f>
        <v>0</v>
      </c>
      <c r="X37" s="195">
        <f>'194+870 VUP LHS'!I59</f>
        <v>0</v>
      </c>
      <c r="Y37" s="195">
        <f>'194+870 VUP RHS'!I59</f>
        <v>0</v>
      </c>
      <c r="Z37" s="195">
        <f>'195+650 MNB LHS SR'!I64</f>
        <v>0</v>
      </c>
      <c r="AA37" s="195">
        <f>'195+650 MNB LHS'!I59</f>
        <v>0</v>
      </c>
      <c r="AB37" s="190">
        <f>'195+650 MNB RHS'!I59</f>
        <v>0</v>
      </c>
      <c r="AC37" s="190">
        <f>'195+650 MNB RHS SR'!I59</f>
        <v>0</v>
      </c>
      <c r="AD37" s="190">
        <f>'196+820 MNB LHS SR'!I64</f>
        <v>0</v>
      </c>
      <c r="AE37" s="190">
        <f>'196+820 MNB  LHS'!I63</f>
        <v>0</v>
      </c>
      <c r="AF37" s="190">
        <f>'196+820 MNB  RHS'!I60</f>
        <v>0</v>
      </c>
      <c r="AG37" s="190">
        <f>'196+820 MNB RHS SR'!I63</f>
        <v>0</v>
      </c>
      <c r="AH37" s="190">
        <f>'197+125 VUP LHS'!I70</f>
        <v>0</v>
      </c>
      <c r="AI37" s="190">
        <f>'197+125 VUP RHS'!I69</f>
        <v>0</v>
      </c>
      <c r="AJ37" s="190">
        <f>'200+250 VUP LHS'!I66</f>
        <v>0</v>
      </c>
      <c r="AK37" s="190">
        <f>'201+619 MJB LHS'!I75</f>
        <v>0</v>
      </c>
      <c r="AL37" s="190">
        <f>'201+619 MJB RHS'!I69</f>
        <v>0</v>
      </c>
      <c r="AM37" s="190">
        <f>'202+230 VUP LHS '!I68</f>
        <v>0</v>
      </c>
      <c r="AN37" s="190">
        <f>'202+230 VUP RHS'!I68</f>
        <v>0</v>
      </c>
      <c r="AO37" s="190">
        <f>'210+100 VUP LHS'!I62</f>
        <v>0</v>
      </c>
      <c r="AP37" s="190">
        <f>'210+100 VUP RHS'!I68</f>
        <v>0</v>
      </c>
      <c r="AQ37" s="190">
        <f>'213+800 VUP LHS'!I59</f>
        <v>0</v>
      </c>
      <c r="AR37" s="190">
        <f>'213+800 VUP RHS'!I60</f>
        <v>0</v>
      </c>
      <c r="AS37" s="190">
        <f>'215+400 MNB LHS'!I60</f>
        <v>0</v>
      </c>
      <c r="AT37" s="190">
        <f>'215+400 MNB RHS'!I58</f>
        <v>0</v>
      </c>
      <c r="AU37" s="190">
        <f>'216+460 VUP LHS'!I61</f>
        <v>0</v>
      </c>
      <c r="AV37" s="190">
        <f>'216+460 VUP RHS'!I65</f>
        <v>0</v>
      </c>
      <c r="AW37" s="265">
        <f t="shared" si="1"/>
        <v>2</v>
      </c>
      <c r="AX37" s="265">
        <f t="shared" si="2"/>
        <v>0</v>
      </c>
    </row>
    <row r="38" spans="1:50" ht="53.2" customHeight="1">
      <c r="B38" s="188">
        <v>36</v>
      </c>
      <c r="C38" s="189" t="s">
        <v>115</v>
      </c>
      <c r="D38" s="190">
        <f t="shared" si="3"/>
        <v>224</v>
      </c>
      <c r="E38" s="190">
        <f>'173+280 VUP LHS ( UDF )'!I76</f>
        <v>0</v>
      </c>
      <c r="F38" s="190">
        <f>'173+680 MNB LHS SR'!I68</f>
        <v>0</v>
      </c>
      <c r="G38" s="190">
        <f>'173+680 MNB LHS '!I70</f>
        <v>0</v>
      </c>
      <c r="H38" s="190">
        <f>'173+680 MNB RHS'!I72</f>
        <v>0</v>
      </c>
      <c r="I38" s="190">
        <f>'173+680 MNB RHS SR'!I71</f>
        <v>0</v>
      </c>
      <c r="J38" s="190">
        <f>'175+480 VUP LHS'!I69</f>
        <v>0</v>
      </c>
      <c r="K38" s="190">
        <f>'175+480 VUP RHS'!I69</f>
        <v>0</v>
      </c>
      <c r="L38" s="190">
        <f>'177+680 MNB LHS SR'!I73</f>
        <v>0</v>
      </c>
      <c r="M38" s="190">
        <f>'177+680 MNB LHS'!I69</f>
        <v>0</v>
      </c>
      <c r="N38" s="190">
        <f>'177+680 MNB RHS'!I68</f>
        <v>0</v>
      </c>
      <c r="O38" s="190">
        <f>'177+680 MNB RHS SR'!I69</f>
        <v>0</v>
      </c>
      <c r="P38" s="190">
        <f>'178+130 VUP LHS(UDF)'!I68</f>
        <v>0</v>
      </c>
      <c r="Q38" s="190">
        <f>'179+100 MNB LHS SR'!I62</f>
        <v>0</v>
      </c>
      <c r="R38" s="190">
        <f>'179+100 MNB LHS'!I63</f>
        <v>0</v>
      </c>
      <c r="S38" s="190">
        <f>'179+100 MNB RHS'!I60</f>
        <v>0</v>
      </c>
      <c r="T38" s="190">
        <f>'179+100  MNB RHS SR'!I62</f>
        <v>0</v>
      </c>
      <c r="U38" s="195">
        <f>'182+700 VUP LHS'!I61</f>
        <v>0</v>
      </c>
      <c r="V38" s="195">
        <f>'182+700 VUP RHS'!I67</f>
        <v>0</v>
      </c>
      <c r="W38" s="195">
        <f>'193+150 VUP LHS ( UDF )'!I71</f>
        <v>0</v>
      </c>
      <c r="X38" s="195">
        <f>'194+870 VUP LHS'!I60</f>
        <v>0</v>
      </c>
      <c r="Y38" s="195">
        <f>'194+870 VUP RHS'!I60</f>
        <v>0</v>
      </c>
      <c r="Z38" s="195">
        <f>'195+650 MNB LHS SR'!I65</f>
        <v>0</v>
      </c>
      <c r="AA38" s="195">
        <f>'195+650 MNB LHS'!I60</f>
        <v>0</v>
      </c>
      <c r="AB38" s="190">
        <f>'195+650 MNB RHS'!I60</f>
        <v>0</v>
      </c>
      <c r="AC38" s="190">
        <f>'195+650 MNB RHS SR'!I60</f>
        <v>0</v>
      </c>
      <c r="AD38" s="190">
        <f>'196+820 MNB LHS SR'!I65</f>
        <v>0</v>
      </c>
      <c r="AE38" s="190">
        <f>'196+820 MNB  LHS'!I64</f>
        <v>0</v>
      </c>
      <c r="AF38" s="190">
        <f>'196+820 MNB  RHS'!I61</f>
        <v>0</v>
      </c>
      <c r="AG38" s="190">
        <f>'196+820 MNB RHS SR'!I64</f>
        <v>0</v>
      </c>
      <c r="AH38" s="190">
        <f>'197+125 VUP LHS'!I71</f>
        <v>0</v>
      </c>
      <c r="AI38" s="190">
        <f>'197+125 VUP RHS'!I70</f>
        <v>0</v>
      </c>
      <c r="AJ38" s="190">
        <f>'200+250 VUP LHS'!I67</f>
        <v>0</v>
      </c>
      <c r="AK38" s="190">
        <f>'201+619 MJB LHS'!I76</f>
        <v>112</v>
      </c>
      <c r="AL38" s="190">
        <f>'201+619 MJB RHS'!I70</f>
        <v>112</v>
      </c>
      <c r="AM38" s="190">
        <f>'202+230 VUP LHS '!I69</f>
        <v>0</v>
      </c>
      <c r="AN38" s="190">
        <f>'202+230 VUP RHS'!I69</f>
        <v>0</v>
      </c>
      <c r="AO38" s="190">
        <f>'210+100 VUP LHS'!I63</f>
        <v>0</v>
      </c>
      <c r="AP38" s="190">
        <f>'210+100 VUP RHS'!I69</f>
        <v>0</v>
      </c>
      <c r="AQ38" s="190">
        <f>'213+800 VUP LHS'!I60</f>
        <v>0</v>
      </c>
      <c r="AR38" s="190">
        <f>'213+800 VUP RHS'!I61</f>
        <v>0</v>
      </c>
      <c r="AS38" s="190">
        <f>'215+400 MNB LHS'!I61</f>
        <v>0</v>
      </c>
      <c r="AT38" s="190">
        <f>'215+400 MNB RHS'!I59</f>
        <v>0</v>
      </c>
      <c r="AU38" s="190">
        <f>'216+460 VUP LHS'!I62</f>
        <v>0</v>
      </c>
      <c r="AV38" s="190">
        <f>'216+460 VUP RHS'!I66</f>
        <v>0</v>
      </c>
      <c r="AW38" s="265">
        <f t="shared" si="1"/>
        <v>224</v>
      </c>
      <c r="AX38" s="265">
        <f t="shared" si="2"/>
        <v>0</v>
      </c>
    </row>
    <row r="39" spans="1:50" ht="89.2" customHeight="1">
      <c r="B39" s="188">
        <v>37</v>
      </c>
      <c r="C39" s="189" t="s">
        <v>75</v>
      </c>
      <c r="D39" s="190">
        <f t="shared" si="3"/>
        <v>0</v>
      </c>
      <c r="E39" s="190">
        <f>'173+280 VUP LHS ( UDF )'!I77</f>
        <v>0</v>
      </c>
      <c r="F39" s="190">
        <f>'173+680 MNB LHS SR'!I69</f>
        <v>0</v>
      </c>
      <c r="G39" s="190">
        <f>'173+680 MNB LHS '!I71</f>
        <v>0</v>
      </c>
      <c r="H39" s="190">
        <f>'173+680 MNB RHS'!I73</f>
        <v>0</v>
      </c>
      <c r="I39" s="190">
        <f>'173+680 MNB RHS SR'!I72</f>
        <v>0</v>
      </c>
      <c r="J39" s="190">
        <f>'175+480 VUP LHS'!I70</f>
        <v>0</v>
      </c>
      <c r="K39" s="190">
        <f>'175+480 VUP RHS'!I70</f>
        <v>0</v>
      </c>
      <c r="L39" s="190">
        <f>'177+680 MNB LHS SR'!I74</f>
        <v>0</v>
      </c>
      <c r="M39" s="190">
        <f>'177+680 MNB LHS'!I70</f>
        <v>0</v>
      </c>
      <c r="N39" s="190">
        <f>'177+680 MNB RHS'!I69</f>
        <v>0</v>
      </c>
      <c r="O39" s="190">
        <f>'177+680 MNB RHS SR'!I70</f>
        <v>0</v>
      </c>
      <c r="P39" s="190">
        <f>'178+130 VUP LHS(UDF)'!I69</f>
        <v>0</v>
      </c>
      <c r="Q39" s="190">
        <f>'179+100 MNB LHS SR'!I63</f>
        <v>0</v>
      </c>
      <c r="R39" s="190">
        <f>'179+100 MNB LHS'!I64</f>
        <v>0</v>
      </c>
      <c r="S39" s="190">
        <f>'179+100 MNB RHS'!I61</f>
        <v>0</v>
      </c>
      <c r="T39" s="190">
        <f>'179+100  MNB RHS SR'!I63</f>
        <v>0</v>
      </c>
      <c r="U39" s="195">
        <f>'182+700 VUP LHS'!I62</f>
        <v>0</v>
      </c>
      <c r="V39" s="195">
        <f>'182+700 VUP RHS'!I68</f>
        <v>0</v>
      </c>
      <c r="W39" s="195">
        <f>'193+150 VUP LHS ( UDF )'!I72</f>
        <v>0</v>
      </c>
      <c r="X39" s="195">
        <f>'194+870 VUP LHS'!I61</f>
        <v>0</v>
      </c>
      <c r="Y39" s="195">
        <f>'194+870 VUP RHS'!I61</f>
        <v>0</v>
      </c>
      <c r="Z39" s="195">
        <f>'195+650 MNB LHS SR'!I66</f>
        <v>0</v>
      </c>
      <c r="AA39" s="195">
        <f>'195+650 MNB LHS'!I61</f>
        <v>0</v>
      </c>
      <c r="AB39" s="190">
        <f>'195+650 MNB RHS'!I61</f>
        <v>0</v>
      </c>
      <c r="AC39" s="190">
        <f>'195+650 MNB RHS SR'!I61</f>
        <v>0</v>
      </c>
      <c r="AD39" s="190">
        <f>'196+820 MNB LHS SR'!I66</f>
        <v>0</v>
      </c>
      <c r="AE39" s="190">
        <f>'196+820 MNB  LHS'!I65</f>
        <v>0</v>
      </c>
      <c r="AF39" s="190">
        <f>'196+820 MNB  RHS'!I62</f>
        <v>0</v>
      </c>
      <c r="AG39" s="190">
        <f>'196+820 MNB RHS SR'!I65</f>
        <v>0</v>
      </c>
      <c r="AH39" s="190">
        <f>'197+125 VUP LHS'!I72</f>
        <v>0</v>
      </c>
      <c r="AI39" s="190">
        <f>'197+125 VUP RHS'!I71</f>
        <v>0</v>
      </c>
      <c r="AJ39" s="190">
        <f>'200+250 VUP LHS'!I68</f>
        <v>0</v>
      </c>
      <c r="AK39" s="190">
        <f>'201+619 MJB LHS'!I77</f>
        <v>0</v>
      </c>
      <c r="AL39" s="190">
        <f>'201+619 MJB RHS'!I71</f>
        <v>0</v>
      </c>
      <c r="AM39" s="190">
        <f>'202+230 VUP LHS '!I70</f>
        <v>0</v>
      </c>
      <c r="AN39" s="190">
        <f>'202+230 VUP RHS'!I70</f>
        <v>0</v>
      </c>
      <c r="AO39" s="190">
        <f>'210+100 VUP LHS'!I64</f>
        <v>0</v>
      </c>
      <c r="AP39" s="190">
        <f>'210+100 VUP RHS'!I70</f>
        <v>0</v>
      </c>
      <c r="AQ39" s="190">
        <f>'213+800 VUP LHS'!I61</f>
        <v>0</v>
      </c>
      <c r="AR39" s="190">
        <f>'213+800 VUP RHS'!I62</f>
        <v>0</v>
      </c>
      <c r="AS39" s="190">
        <f>'215+400 MNB LHS'!I62</f>
        <v>0</v>
      </c>
      <c r="AT39" s="190">
        <f>'215+400 MNB RHS'!I60</f>
        <v>0</v>
      </c>
      <c r="AU39" s="190">
        <f>'216+460 VUP LHS'!I63</f>
        <v>0</v>
      </c>
      <c r="AV39" s="190">
        <f>'216+460 VUP RHS'!I67</f>
        <v>0</v>
      </c>
      <c r="AW39" s="265">
        <f t="shared" si="1"/>
        <v>0</v>
      </c>
      <c r="AX39" s="265">
        <f t="shared" si="2"/>
        <v>0</v>
      </c>
    </row>
    <row r="40" spans="1:50" ht="53.2" customHeight="1">
      <c r="B40" s="188">
        <v>38</v>
      </c>
      <c r="C40" s="191" t="s">
        <v>77</v>
      </c>
      <c r="D40" s="190">
        <f t="shared" si="3"/>
        <v>0</v>
      </c>
      <c r="E40" s="190">
        <f>'173+280 VUP LHS ( UDF )'!I78</f>
        <v>0</v>
      </c>
      <c r="F40" s="190">
        <f>'173+680 MNB LHS SR'!I70</f>
        <v>0</v>
      </c>
      <c r="G40" s="190">
        <f>'173+680 MNB LHS '!I72</f>
        <v>0</v>
      </c>
      <c r="H40" s="190">
        <f>'173+680 MNB RHS'!I74</f>
        <v>0</v>
      </c>
      <c r="I40" s="190">
        <f>'173+680 MNB RHS SR'!I73</f>
        <v>0</v>
      </c>
      <c r="J40" s="190">
        <f>'175+480 VUP LHS'!I71</f>
        <v>0</v>
      </c>
      <c r="K40" s="190">
        <f>'175+480 VUP RHS'!I71</f>
        <v>0</v>
      </c>
      <c r="L40" s="190">
        <f>'177+680 MNB LHS SR'!I75</f>
        <v>0</v>
      </c>
      <c r="M40" s="190">
        <f>'177+680 MNB LHS'!I71</f>
        <v>0</v>
      </c>
      <c r="N40" s="190">
        <f>'177+680 MNB RHS'!I70</f>
        <v>0</v>
      </c>
      <c r="O40" s="190">
        <f>'177+680 MNB RHS SR'!I71</f>
        <v>0</v>
      </c>
      <c r="P40" s="190">
        <f>'178+130 VUP LHS(UDF)'!I70</f>
        <v>0</v>
      </c>
      <c r="Q40" s="190">
        <f>'179+100 MNB LHS SR'!I64</f>
        <v>0</v>
      </c>
      <c r="R40" s="190">
        <f>'179+100 MNB LHS'!I65</f>
        <v>0</v>
      </c>
      <c r="S40" s="190">
        <f>'179+100 MNB RHS'!I62</f>
        <v>0</v>
      </c>
      <c r="T40" s="190">
        <f>'179+100  MNB RHS SR'!I64</f>
        <v>0</v>
      </c>
      <c r="U40" s="195">
        <f>'182+700 VUP LHS'!I63</f>
        <v>0</v>
      </c>
      <c r="V40" s="195">
        <f>'182+700 VUP RHS'!I69</f>
        <v>0</v>
      </c>
      <c r="W40" s="195">
        <f>'193+150 VUP LHS ( UDF )'!I73</f>
        <v>0</v>
      </c>
      <c r="X40" s="195">
        <f>'194+870 VUP LHS'!I62</f>
        <v>0</v>
      </c>
      <c r="Y40" s="195">
        <f>'194+870 VUP RHS'!I62</f>
        <v>0</v>
      </c>
      <c r="Z40" s="195">
        <f>'195+650 MNB LHS SR'!I67</f>
        <v>0</v>
      </c>
      <c r="AA40" s="195">
        <f>'195+650 MNB LHS'!I62</f>
        <v>0</v>
      </c>
      <c r="AB40" s="190">
        <f>'195+650 MNB RHS'!I62</f>
        <v>0</v>
      </c>
      <c r="AC40" s="190">
        <f>'195+650 MNB RHS SR'!I62</f>
        <v>0</v>
      </c>
      <c r="AD40" s="190">
        <f>'196+820 MNB LHS SR'!I67</f>
        <v>0</v>
      </c>
      <c r="AE40" s="190">
        <f>'196+820 MNB  LHS'!I66</f>
        <v>0</v>
      </c>
      <c r="AF40" s="190">
        <f>'196+820 MNB  RHS'!I63</f>
        <v>0</v>
      </c>
      <c r="AG40" s="190">
        <f>'196+820 MNB RHS SR'!I66</f>
        <v>0</v>
      </c>
      <c r="AH40" s="190">
        <f>'197+125 VUP LHS'!I73</f>
        <v>0</v>
      </c>
      <c r="AI40" s="190">
        <f>'197+125 VUP RHS'!I72</f>
        <v>0</v>
      </c>
      <c r="AJ40" s="190">
        <f>'200+250 VUP LHS'!I69</f>
        <v>0</v>
      </c>
      <c r="AK40" s="190">
        <f>'201+619 MJB LHS'!I78</f>
        <v>0</v>
      </c>
      <c r="AL40" s="190">
        <f>'201+619 MJB RHS'!I72</f>
        <v>0</v>
      </c>
      <c r="AM40" s="190">
        <f>'202+230 VUP LHS '!I71</f>
        <v>0</v>
      </c>
      <c r="AN40" s="190">
        <f>'202+230 VUP RHS'!I71</f>
        <v>0</v>
      </c>
      <c r="AO40" s="190">
        <f>'210+100 VUP LHS'!I65</f>
        <v>0</v>
      </c>
      <c r="AP40" s="190">
        <f>'210+100 VUP RHS'!I71</f>
        <v>0</v>
      </c>
      <c r="AQ40" s="190">
        <f>'213+800 VUP LHS'!I62</f>
        <v>0</v>
      </c>
      <c r="AR40" s="190">
        <f>'213+800 VUP RHS'!I63</f>
        <v>0</v>
      </c>
      <c r="AS40" s="190">
        <f>'215+400 MNB LHS'!I63</f>
        <v>0</v>
      </c>
      <c r="AT40" s="190">
        <f>'215+400 MNB RHS'!I61</f>
        <v>0</v>
      </c>
      <c r="AU40" s="190">
        <f>'216+460 VUP LHS'!I64</f>
        <v>0</v>
      </c>
      <c r="AV40" s="190">
        <f>'216+460 VUP RHS'!I68</f>
        <v>0</v>
      </c>
      <c r="AW40" s="265">
        <f t="shared" si="1"/>
        <v>0</v>
      </c>
      <c r="AX40" s="265">
        <f t="shared" si="2"/>
        <v>0</v>
      </c>
    </row>
    <row r="41" spans="1:50" ht="53.2" customHeight="1">
      <c r="B41" s="188">
        <v>39</v>
      </c>
      <c r="C41" s="191" t="s">
        <v>80</v>
      </c>
      <c r="D41" s="190">
        <f t="shared" si="3"/>
        <v>0</v>
      </c>
      <c r="E41" s="190">
        <f>'173+280 VUP LHS ( UDF )'!I79</f>
        <v>0</v>
      </c>
      <c r="F41" s="190">
        <f>'173+680 MNB LHS SR'!I71</f>
        <v>0</v>
      </c>
      <c r="G41" s="190">
        <f>'173+680 MNB LHS '!I73</f>
        <v>0</v>
      </c>
      <c r="H41" s="190">
        <f>'173+680 MNB RHS'!I75</f>
        <v>0</v>
      </c>
      <c r="I41" s="190">
        <f>'173+680 MNB RHS SR'!I74</f>
        <v>0</v>
      </c>
      <c r="J41" s="190">
        <f>'175+480 VUP LHS'!I72</f>
        <v>0</v>
      </c>
      <c r="K41" s="190">
        <f>'175+480 VUP RHS'!I72</f>
        <v>0</v>
      </c>
      <c r="L41" s="190">
        <f>'177+680 MNB LHS SR'!I76</f>
        <v>0</v>
      </c>
      <c r="M41" s="190">
        <f>'177+680 MNB LHS'!I72</f>
        <v>0</v>
      </c>
      <c r="N41" s="190">
        <f>'177+680 MNB RHS'!I71</f>
        <v>0</v>
      </c>
      <c r="O41" s="190">
        <f>'177+680 MNB RHS SR'!I72</f>
        <v>0</v>
      </c>
      <c r="P41" s="190">
        <f>'178+130 VUP LHS(UDF)'!I71</f>
        <v>0</v>
      </c>
      <c r="Q41" s="190">
        <f>'179+100 MNB LHS SR'!I65</f>
        <v>0</v>
      </c>
      <c r="R41" s="190">
        <f>'179+100 MNB LHS'!I66</f>
        <v>0</v>
      </c>
      <c r="S41" s="190">
        <f>'179+100 MNB RHS'!I63</f>
        <v>0</v>
      </c>
      <c r="T41" s="190">
        <f>'179+100  MNB RHS SR'!I65</f>
        <v>0</v>
      </c>
      <c r="U41" s="195">
        <f>'182+700 VUP LHS'!I64</f>
        <v>0</v>
      </c>
      <c r="V41" s="195">
        <f>'182+700 VUP RHS'!I70</f>
        <v>0</v>
      </c>
      <c r="W41" s="195">
        <f>'193+150 VUP LHS ( UDF )'!I74</f>
        <v>0</v>
      </c>
      <c r="X41" s="195">
        <f>'194+870 VUP LHS'!I63</f>
        <v>0</v>
      </c>
      <c r="Y41" s="195">
        <f>'194+870 VUP RHS'!I63</f>
        <v>0</v>
      </c>
      <c r="Z41" s="195">
        <f>'195+650 MNB LHS SR'!I68</f>
        <v>0</v>
      </c>
      <c r="AA41" s="195">
        <f>'195+650 MNB LHS'!I63</f>
        <v>0</v>
      </c>
      <c r="AB41" s="190">
        <f>'195+650 MNB RHS'!I63</f>
        <v>0</v>
      </c>
      <c r="AC41" s="190">
        <f>'195+650 MNB RHS SR'!I63</f>
        <v>0</v>
      </c>
      <c r="AD41" s="190">
        <f>'196+820 MNB LHS SR'!I68</f>
        <v>0</v>
      </c>
      <c r="AE41" s="190">
        <f>'196+820 MNB  LHS'!I67</f>
        <v>0</v>
      </c>
      <c r="AF41" s="190">
        <f>'196+820 MNB  RHS'!I64</f>
        <v>0</v>
      </c>
      <c r="AG41" s="190">
        <f>'196+820 MNB RHS SR'!I67</f>
        <v>0</v>
      </c>
      <c r="AH41" s="190">
        <f>'197+125 VUP LHS'!I74</f>
        <v>0</v>
      </c>
      <c r="AI41" s="190">
        <f>'197+125 VUP RHS'!I73</f>
        <v>0</v>
      </c>
      <c r="AJ41" s="190">
        <f>'200+250 VUP LHS'!I70</f>
        <v>0</v>
      </c>
      <c r="AK41" s="190">
        <f>'201+619 MJB LHS'!I79</f>
        <v>0</v>
      </c>
      <c r="AL41" s="190">
        <f>'201+619 MJB RHS'!I73</f>
        <v>0</v>
      </c>
      <c r="AM41" s="190">
        <f>'202+230 VUP LHS '!I72</f>
        <v>0</v>
      </c>
      <c r="AN41" s="190">
        <f>'202+230 VUP RHS'!I72</f>
        <v>0</v>
      </c>
      <c r="AO41" s="190">
        <f>'210+100 VUP LHS'!I66</f>
        <v>0</v>
      </c>
      <c r="AP41" s="190">
        <f>'210+100 VUP RHS'!I72</f>
        <v>0</v>
      </c>
      <c r="AQ41" s="190">
        <f>'213+800 VUP LHS'!I63</f>
        <v>0</v>
      </c>
      <c r="AR41" s="190">
        <f>'213+800 VUP RHS'!I64</f>
        <v>0</v>
      </c>
      <c r="AS41" s="190">
        <f>'215+400 MNB LHS'!I64</f>
        <v>0</v>
      </c>
      <c r="AT41" s="190">
        <f>'215+400 MNB RHS'!I62</f>
        <v>0</v>
      </c>
      <c r="AU41" s="190">
        <f>'216+460 VUP LHS'!I65</f>
        <v>0</v>
      </c>
      <c r="AV41" s="190">
        <f>'216+460 VUP RHS'!I69</f>
        <v>0</v>
      </c>
      <c r="AW41" s="265">
        <f t="shared" si="1"/>
        <v>0</v>
      </c>
      <c r="AX41" s="265">
        <f t="shared" si="2"/>
        <v>0</v>
      </c>
    </row>
    <row r="42" spans="1:50" ht="18.649999999999999">
      <c r="B42" s="188">
        <v>40</v>
      </c>
      <c r="C42" s="191" t="s">
        <v>83</v>
      </c>
      <c r="D42" s="190">
        <f t="shared" si="3"/>
        <v>0</v>
      </c>
      <c r="E42" s="190">
        <f>'173+280 VUP LHS ( UDF )'!I80</f>
        <v>0</v>
      </c>
      <c r="F42" s="190">
        <f>'173+680 MNB LHS SR'!I72</f>
        <v>0</v>
      </c>
      <c r="G42" s="190">
        <f>'173+680 MNB LHS '!I74</f>
        <v>0</v>
      </c>
      <c r="H42" s="190">
        <f>'173+680 MNB RHS'!I76</f>
        <v>0</v>
      </c>
      <c r="I42" s="190">
        <f>'173+680 MNB RHS SR'!I75</f>
        <v>0</v>
      </c>
      <c r="J42" s="190">
        <f>'175+480 VUP LHS'!I73</f>
        <v>0</v>
      </c>
      <c r="K42" s="190">
        <f>'175+480 VUP RHS'!I73</f>
        <v>0</v>
      </c>
      <c r="L42" s="190">
        <f>'177+680 MNB LHS SR'!I77</f>
        <v>0</v>
      </c>
      <c r="M42" s="190">
        <f>'177+680 MNB LHS'!I73</f>
        <v>0</v>
      </c>
      <c r="N42" s="190">
        <f>'177+680 MNB RHS'!I72</f>
        <v>0</v>
      </c>
      <c r="O42" s="190">
        <f>'177+680 MNB RHS SR'!I73</f>
        <v>0</v>
      </c>
      <c r="P42" s="190">
        <f>'178+130 VUP LHS(UDF)'!I72</f>
        <v>0</v>
      </c>
      <c r="Q42" s="190">
        <f>'179+100 MNB LHS SR'!I66</f>
        <v>0</v>
      </c>
      <c r="R42" s="190">
        <f>'179+100 MNB LHS'!I67</f>
        <v>0</v>
      </c>
      <c r="S42" s="190">
        <f>'179+100 MNB RHS'!I64</f>
        <v>0</v>
      </c>
      <c r="T42" s="190">
        <f>'179+100  MNB RHS SR'!I66</f>
        <v>0</v>
      </c>
      <c r="U42" s="195">
        <f>'182+700 VUP LHS'!I65</f>
        <v>0</v>
      </c>
      <c r="V42" s="195">
        <f>'182+700 VUP RHS'!I71</f>
        <v>0</v>
      </c>
      <c r="W42" s="195">
        <f>'193+150 VUP LHS ( UDF )'!I75</f>
        <v>0</v>
      </c>
      <c r="X42" s="195">
        <f>'194+870 VUP LHS'!I64</f>
        <v>0</v>
      </c>
      <c r="Y42" s="195">
        <f>'194+870 VUP RHS'!I64</f>
        <v>0</v>
      </c>
      <c r="Z42" s="195">
        <f>'195+650 MNB LHS SR'!I69</f>
        <v>0</v>
      </c>
      <c r="AA42" s="195">
        <f>'195+650 MNB LHS'!I64</f>
        <v>0</v>
      </c>
      <c r="AB42" s="190">
        <f>'195+650 MNB RHS'!I64</f>
        <v>0</v>
      </c>
      <c r="AC42" s="190">
        <f>'195+650 MNB RHS SR'!I64</f>
        <v>0</v>
      </c>
      <c r="AD42" s="190">
        <f>'196+820 MNB LHS SR'!I69</f>
        <v>0</v>
      </c>
      <c r="AE42" s="190">
        <f>'196+820 MNB  LHS'!I68</f>
        <v>0</v>
      </c>
      <c r="AF42" s="190">
        <f>'196+820 MNB  RHS'!I65</f>
        <v>0</v>
      </c>
      <c r="AG42" s="190">
        <f>'196+820 MNB RHS SR'!I68</f>
        <v>0</v>
      </c>
      <c r="AH42" s="190">
        <f>'197+125 VUP LHS'!I75</f>
        <v>0</v>
      </c>
      <c r="AI42" s="190">
        <f>'197+125 VUP RHS'!I74</f>
        <v>0</v>
      </c>
      <c r="AJ42" s="190">
        <f>'200+250 VUP LHS'!I71</f>
        <v>0</v>
      </c>
      <c r="AK42" s="190">
        <f>'201+619 MJB LHS'!I80</f>
        <v>0</v>
      </c>
      <c r="AL42" s="190">
        <f>'201+619 MJB RHS'!I74</f>
        <v>0</v>
      </c>
      <c r="AM42" s="190">
        <f>'202+230 VUP LHS '!I73</f>
        <v>0</v>
      </c>
      <c r="AN42" s="190">
        <f>'202+230 VUP RHS'!I73</f>
        <v>0</v>
      </c>
      <c r="AO42" s="190">
        <f>'210+100 VUP LHS'!I67</f>
        <v>0</v>
      </c>
      <c r="AP42" s="190">
        <f>'210+100 VUP RHS'!I73</f>
        <v>0</v>
      </c>
      <c r="AQ42" s="190">
        <f>'213+800 VUP LHS'!I64</f>
        <v>0</v>
      </c>
      <c r="AR42" s="190">
        <f>'213+800 VUP RHS'!I65</f>
        <v>0</v>
      </c>
      <c r="AS42" s="190">
        <f>'215+400 MNB LHS'!I65</f>
        <v>0</v>
      </c>
      <c r="AT42" s="190">
        <f>'215+400 MNB RHS'!I63</f>
        <v>0</v>
      </c>
      <c r="AU42" s="190">
        <f>'216+460 VUP LHS'!I66</f>
        <v>0</v>
      </c>
      <c r="AV42" s="190">
        <f>'216+460 VUP RHS'!I70</f>
        <v>0</v>
      </c>
      <c r="AW42" s="265">
        <f t="shared" si="1"/>
        <v>0</v>
      </c>
      <c r="AX42" s="265">
        <f t="shared" si="2"/>
        <v>0</v>
      </c>
    </row>
    <row r="43" spans="1:50" ht="18.649999999999999">
      <c r="B43" s="188">
        <v>41</v>
      </c>
      <c r="C43" s="189" t="s">
        <v>85</v>
      </c>
      <c r="D43" s="190">
        <f t="shared" si="3"/>
        <v>0</v>
      </c>
      <c r="E43" s="190">
        <f>'173+280 VUP LHS ( UDF )'!I81</f>
        <v>0</v>
      </c>
      <c r="F43" s="190">
        <f>'173+680 MNB LHS SR'!I73</f>
        <v>0</v>
      </c>
      <c r="G43" s="190">
        <f>'173+680 MNB LHS '!I75</f>
        <v>0</v>
      </c>
      <c r="H43" s="190">
        <f>'173+680 MNB RHS'!I77</f>
        <v>0</v>
      </c>
      <c r="I43" s="190">
        <f>'173+680 MNB RHS SR'!I76</f>
        <v>0</v>
      </c>
      <c r="J43" s="190">
        <f>'175+480 VUP LHS'!I74</f>
        <v>0</v>
      </c>
      <c r="K43" s="190">
        <f>'175+480 VUP RHS'!I74</f>
        <v>0</v>
      </c>
      <c r="L43" s="190">
        <f>'177+680 MNB LHS SR'!I78</f>
        <v>0</v>
      </c>
      <c r="M43" s="190">
        <f>'177+680 MNB LHS'!I74</f>
        <v>0</v>
      </c>
      <c r="N43" s="190">
        <f>'177+680 MNB RHS'!I73</f>
        <v>0</v>
      </c>
      <c r="O43" s="190">
        <f>'177+680 MNB RHS SR'!I74</f>
        <v>0</v>
      </c>
      <c r="P43" s="190">
        <f>'178+130 VUP LHS(UDF)'!I73</f>
        <v>0</v>
      </c>
      <c r="Q43" s="190">
        <f>'179+100 MNB LHS SR'!I67</f>
        <v>0</v>
      </c>
      <c r="R43" s="190">
        <f>'179+100 MNB LHS'!I68</f>
        <v>0</v>
      </c>
      <c r="S43" s="190">
        <f>'179+100 MNB RHS'!I65</f>
        <v>0</v>
      </c>
      <c r="T43" s="190">
        <f>'179+100  MNB RHS SR'!I67</f>
        <v>0</v>
      </c>
      <c r="U43" s="195">
        <f>'182+700 VUP LHS'!I66</f>
        <v>0</v>
      </c>
      <c r="V43" s="195">
        <f>'182+700 VUP RHS'!I72</f>
        <v>0</v>
      </c>
      <c r="W43" s="195">
        <f>'193+150 VUP LHS ( UDF )'!I76</f>
        <v>0</v>
      </c>
      <c r="X43" s="195">
        <f>'194+870 VUP LHS'!I65</f>
        <v>0</v>
      </c>
      <c r="Y43" s="195">
        <f>'194+870 VUP RHS'!I65</f>
        <v>0</v>
      </c>
      <c r="Z43" s="195">
        <f>'195+650 MNB LHS SR'!I70</f>
        <v>0</v>
      </c>
      <c r="AA43" s="195">
        <f>'195+650 MNB LHS'!I65</f>
        <v>0</v>
      </c>
      <c r="AB43" s="190">
        <f>'195+650 MNB RHS'!I65</f>
        <v>0</v>
      </c>
      <c r="AC43" s="190">
        <f>'195+650 MNB RHS SR'!I65</f>
        <v>0</v>
      </c>
      <c r="AD43" s="190">
        <f>'196+820 MNB LHS SR'!I70</f>
        <v>0</v>
      </c>
      <c r="AE43" s="190">
        <f>'196+820 MNB  LHS'!I69</f>
        <v>0</v>
      </c>
      <c r="AF43" s="190">
        <f>'196+820 MNB  RHS'!I66</f>
        <v>0</v>
      </c>
      <c r="AG43" s="190">
        <f>'196+820 MNB RHS SR'!I69</f>
        <v>0</v>
      </c>
      <c r="AH43" s="190">
        <f>'197+125 VUP LHS'!I76</f>
        <v>0</v>
      </c>
      <c r="AI43" s="190">
        <f>'197+125 VUP RHS'!I75</f>
        <v>0</v>
      </c>
      <c r="AJ43" s="190">
        <f>'200+250 VUP LHS'!I72</f>
        <v>0</v>
      </c>
      <c r="AK43" s="190">
        <f>'201+619 MJB LHS'!I81</f>
        <v>0</v>
      </c>
      <c r="AL43" s="190">
        <f>'201+619 MJB RHS'!I75</f>
        <v>0</v>
      </c>
      <c r="AM43" s="190">
        <f>'202+230 VUP LHS '!I74</f>
        <v>0</v>
      </c>
      <c r="AN43" s="190">
        <f>'202+230 VUP RHS'!I74</f>
        <v>0</v>
      </c>
      <c r="AO43" s="190">
        <f>'210+100 VUP LHS'!I68</f>
        <v>0</v>
      </c>
      <c r="AP43" s="190">
        <f>'210+100 VUP RHS'!I74</f>
        <v>0</v>
      </c>
      <c r="AQ43" s="190">
        <f>'213+800 VUP LHS'!I65</f>
        <v>0</v>
      </c>
      <c r="AR43" s="190">
        <f>'213+800 VUP RHS'!I66</f>
        <v>0</v>
      </c>
      <c r="AS43" s="190">
        <f>'215+400 MNB LHS'!I66</f>
        <v>0</v>
      </c>
      <c r="AT43" s="190">
        <f>'215+400 MNB RHS'!I64</f>
        <v>0</v>
      </c>
      <c r="AU43" s="190">
        <f>'216+460 VUP LHS'!I67</f>
        <v>0</v>
      </c>
      <c r="AV43" s="190">
        <f>'216+460 VUP RHS'!I71</f>
        <v>0</v>
      </c>
      <c r="AW43" s="265">
        <f t="shared" si="1"/>
        <v>0</v>
      </c>
      <c r="AX43" s="265">
        <f t="shared" si="2"/>
        <v>0</v>
      </c>
    </row>
    <row r="44" spans="1:50" ht="18.649999999999999">
      <c r="B44" s="188">
        <v>42</v>
      </c>
      <c r="C44" s="189" t="s">
        <v>87</v>
      </c>
      <c r="D44" s="190">
        <f t="shared" si="3"/>
        <v>0</v>
      </c>
      <c r="E44" s="190">
        <f>'173+280 VUP LHS ( UDF )'!I82</f>
        <v>0</v>
      </c>
      <c r="F44" s="190">
        <f>'173+680 MNB LHS SR'!I74</f>
        <v>0</v>
      </c>
      <c r="G44" s="190">
        <f>'173+680 MNB LHS '!I76</f>
        <v>0</v>
      </c>
      <c r="H44" s="190">
        <f>'173+680 MNB RHS'!I78</f>
        <v>0</v>
      </c>
      <c r="I44" s="190">
        <f>'173+680 MNB RHS SR'!I77</f>
        <v>0</v>
      </c>
      <c r="J44" s="190">
        <f>'175+480 VUP LHS'!I75</f>
        <v>0</v>
      </c>
      <c r="K44" s="190">
        <f>'175+480 VUP RHS'!I75</f>
        <v>0</v>
      </c>
      <c r="L44" s="190">
        <f>'177+680 MNB LHS SR'!I79</f>
        <v>0</v>
      </c>
      <c r="M44" s="190">
        <f>'177+680 MNB LHS'!I75</f>
        <v>0</v>
      </c>
      <c r="N44" s="190">
        <f>'177+680 MNB RHS'!I74</f>
        <v>0</v>
      </c>
      <c r="O44" s="190">
        <f>'177+680 MNB RHS SR'!I75</f>
        <v>0</v>
      </c>
      <c r="P44" s="190">
        <f>'178+130 VUP LHS(UDF)'!I74</f>
        <v>0</v>
      </c>
      <c r="Q44" s="190">
        <f>'179+100 MNB LHS SR'!I68</f>
        <v>0</v>
      </c>
      <c r="R44" s="190">
        <f>'179+100 MNB LHS'!I69</f>
        <v>0</v>
      </c>
      <c r="S44" s="190">
        <f>'179+100 MNB RHS'!I66</f>
        <v>0</v>
      </c>
      <c r="T44" s="190">
        <f>'179+100  MNB RHS SR'!I68</f>
        <v>0</v>
      </c>
      <c r="U44" s="195">
        <f>'182+700 VUP LHS'!I67</f>
        <v>0</v>
      </c>
      <c r="V44" s="195">
        <f>'182+700 VUP RHS'!I73</f>
        <v>0</v>
      </c>
      <c r="W44" s="195">
        <f>'193+150 VUP LHS ( UDF )'!I77</f>
        <v>0</v>
      </c>
      <c r="X44" s="195">
        <f>'194+870 VUP LHS'!I66</f>
        <v>0</v>
      </c>
      <c r="Y44" s="195">
        <f>'194+870 VUP RHS'!I66</f>
        <v>0</v>
      </c>
      <c r="Z44" s="195">
        <f>'195+650 MNB LHS SR'!I71</f>
        <v>0</v>
      </c>
      <c r="AA44" s="195">
        <f>'195+650 MNB LHS'!I66</f>
        <v>0</v>
      </c>
      <c r="AB44" s="190">
        <f>'195+650 MNB RHS'!I66</f>
        <v>0</v>
      </c>
      <c r="AC44" s="190">
        <f>'195+650 MNB RHS SR'!I66</f>
        <v>0</v>
      </c>
      <c r="AD44" s="190">
        <f>'196+820 MNB LHS SR'!I71</f>
        <v>0</v>
      </c>
      <c r="AE44" s="190">
        <f>'196+820 MNB  LHS'!I70</f>
        <v>0</v>
      </c>
      <c r="AF44" s="190">
        <f>'196+820 MNB  RHS'!I67</f>
        <v>0</v>
      </c>
      <c r="AG44" s="190">
        <f>'196+820 MNB RHS SR'!I70</f>
        <v>0</v>
      </c>
      <c r="AH44" s="190">
        <f>'197+125 VUP LHS'!I77</f>
        <v>0</v>
      </c>
      <c r="AI44" s="190">
        <f>'197+125 VUP RHS'!I76</f>
        <v>0</v>
      </c>
      <c r="AJ44" s="190">
        <f>'200+250 VUP LHS'!I73</f>
        <v>0</v>
      </c>
      <c r="AK44" s="190">
        <f>'201+619 MJB LHS'!I82</f>
        <v>0</v>
      </c>
      <c r="AL44" s="190">
        <f>'201+619 MJB RHS'!I76</f>
        <v>0</v>
      </c>
      <c r="AM44" s="190">
        <f>'202+230 VUP LHS '!I75</f>
        <v>0</v>
      </c>
      <c r="AN44" s="190">
        <f>'202+230 VUP RHS'!I75</f>
        <v>0</v>
      </c>
      <c r="AO44" s="190">
        <f>'210+100 VUP LHS'!I69</f>
        <v>0</v>
      </c>
      <c r="AP44" s="190">
        <f>'210+100 VUP RHS'!I75</f>
        <v>0</v>
      </c>
      <c r="AQ44" s="190">
        <f>'213+800 VUP LHS'!I66</f>
        <v>0</v>
      </c>
      <c r="AR44" s="190">
        <f>'213+800 VUP RHS'!I67</f>
        <v>0</v>
      </c>
      <c r="AS44" s="190">
        <f>'215+400 MNB LHS'!I67</f>
        <v>0</v>
      </c>
      <c r="AT44" s="190">
        <f>'215+400 MNB RHS'!I65</f>
        <v>0</v>
      </c>
      <c r="AU44" s="190">
        <f>'216+460 VUP LHS'!I68</f>
        <v>0</v>
      </c>
      <c r="AV44" s="190">
        <f>'216+460 VUP RHS'!I72</f>
        <v>0</v>
      </c>
      <c r="AW44" s="265">
        <f t="shared" si="1"/>
        <v>0</v>
      </c>
      <c r="AX44" s="265">
        <f t="shared" si="2"/>
        <v>0</v>
      </c>
    </row>
    <row r="45" spans="1:50" ht="18.649999999999999">
      <c r="B45" s="188">
        <v>43</v>
      </c>
      <c r="C45" s="189" t="s">
        <v>87</v>
      </c>
      <c r="D45" s="190">
        <f t="shared" si="3"/>
        <v>0</v>
      </c>
      <c r="E45" s="190">
        <f>'173+280 VUP LHS ( UDF )'!I83</f>
        <v>0</v>
      </c>
      <c r="F45" s="190">
        <f>'173+680 MNB LHS SR'!I75</f>
        <v>0</v>
      </c>
      <c r="G45" s="190">
        <f>'173+680 MNB LHS '!I77</f>
        <v>0</v>
      </c>
      <c r="H45" s="190">
        <f>'173+680 MNB RHS'!I79</f>
        <v>0</v>
      </c>
      <c r="I45" s="190">
        <f>'173+680 MNB RHS SR'!I78</f>
        <v>0</v>
      </c>
      <c r="J45" s="190">
        <f>'175+480 VUP LHS'!I76</f>
        <v>0</v>
      </c>
      <c r="K45" s="190">
        <f>'175+480 VUP RHS'!I76</f>
        <v>0</v>
      </c>
      <c r="L45" s="190">
        <f>'177+680 MNB LHS SR'!I80</f>
        <v>0</v>
      </c>
      <c r="M45" s="190">
        <f>'177+680 MNB LHS'!I76</f>
        <v>0</v>
      </c>
      <c r="N45" s="190">
        <f>'177+680 MNB RHS'!I75</f>
        <v>0</v>
      </c>
      <c r="O45" s="190">
        <f>'177+680 MNB RHS SR'!I76</f>
        <v>0</v>
      </c>
      <c r="P45" s="190">
        <f>'178+130 VUP LHS(UDF)'!I75</f>
        <v>0</v>
      </c>
      <c r="Q45" s="190">
        <f>'179+100 MNB LHS SR'!I69</f>
        <v>0</v>
      </c>
      <c r="R45" s="190">
        <f>'179+100 MNB LHS'!I70</f>
        <v>0</v>
      </c>
      <c r="S45" s="190">
        <f>'179+100 MNB RHS'!I67</f>
        <v>0</v>
      </c>
      <c r="T45" s="190">
        <f>'179+100  MNB RHS SR'!I69</f>
        <v>0</v>
      </c>
      <c r="U45" s="195">
        <f>'182+700 VUP LHS'!I68</f>
        <v>0</v>
      </c>
      <c r="V45" s="195">
        <f>'182+700 VUP RHS'!I74</f>
        <v>0</v>
      </c>
      <c r="W45" s="195">
        <f>'193+150 VUP LHS ( UDF )'!I78</f>
        <v>0</v>
      </c>
      <c r="X45" s="195">
        <f>'194+870 VUP LHS'!I67</f>
        <v>0</v>
      </c>
      <c r="Y45" s="195">
        <f>'194+870 VUP RHS'!I67</f>
        <v>0</v>
      </c>
      <c r="Z45" s="195">
        <f>'195+650 MNB LHS SR'!I72</f>
        <v>0</v>
      </c>
      <c r="AA45" s="195">
        <f>'195+650 MNB LHS'!I67</f>
        <v>0</v>
      </c>
      <c r="AB45" s="190">
        <f>'195+650 MNB RHS'!I67</f>
        <v>0</v>
      </c>
      <c r="AC45" s="190">
        <f>'195+650 MNB RHS SR'!I67</f>
        <v>0</v>
      </c>
      <c r="AD45" s="190">
        <f>'196+820 MNB LHS SR'!I72</f>
        <v>0</v>
      </c>
      <c r="AE45" s="190">
        <f>'196+820 MNB  LHS'!I71</f>
        <v>0</v>
      </c>
      <c r="AF45" s="190">
        <f>'196+820 MNB  RHS'!I68</f>
        <v>0</v>
      </c>
      <c r="AG45" s="190">
        <f>'196+820 MNB RHS SR'!I71</f>
        <v>0</v>
      </c>
      <c r="AH45" s="190">
        <f>'197+125 VUP LHS'!I78</f>
        <v>0</v>
      </c>
      <c r="AI45" s="190">
        <f>'197+125 VUP RHS'!I77</f>
        <v>0</v>
      </c>
      <c r="AJ45" s="190">
        <f>'200+250 VUP LHS'!I74</f>
        <v>0</v>
      </c>
      <c r="AK45" s="190">
        <f>'201+619 MJB LHS'!I83</f>
        <v>0</v>
      </c>
      <c r="AL45" s="190">
        <f>'201+619 MJB RHS'!I77</f>
        <v>0</v>
      </c>
      <c r="AM45" s="190">
        <f>'202+230 VUP LHS '!I76</f>
        <v>0</v>
      </c>
      <c r="AN45" s="190">
        <f>'202+230 VUP RHS'!I76</f>
        <v>0</v>
      </c>
      <c r="AO45" s="190">
        <f>'210+100 VUP LHS'!I70</f>
        <v>0</v>
      </c>
      <c r="AP45" s="190">
        <f>'210+100 VUP RHS'!I76</f>
        <v>0</v>
      </c>
      <c r="AQ45" s="190">
        <f>'213+800 VUP LHS'!I67</f>
        <v>0</v>
      </c>
      <c r="AR45" s="190">
        <f>'213+800 VUP RHS'!I68</f>
        <v>0</v>
      </c>
      <c r="AS45" s="190">
        <f>'215+400 MNB LHS'!I68</f>
        <v>0</v>
      </c>
      <c r="AT45" s="190">
        <f>'215+400 MNB RHS'!I66</f>
        <v>0</v>
      </c>
      <c r="AU45" s="190">
        <f>'216+460 VUP LHS'!I69</f>
        <v>0</v>
      </c>
      <c r="AV45" s="190">
        <f>'216+460 VUP RHS'!I73</f>
        <v>0</v>
      </c>
      <c r="AW45" s="265">
        <f t="shared" si="1"/>
        <v>0</v>
      </c>
      <c r="AX45" s="265">
        <f t="shared" si="2"/>
        <v>0</v>
      </c>
    </row>
    <row r="46" spans="1:50" ht="26.55" customHeight="1">
      <c r="B46" s="188">
        <v>44</v>
      </c>
      <c r="C46" s="189" t="s">
        <v>92</v>
      </c>
      <c r="D46" s="190">
        <f t="shared" si="3"/>
        <v>0</v>
      </c>
      <c r="E46" s="190">
        <f>'173+280 VUP LHS ( UDF )'!I84</f>
        <v>0</v>
      </c>
      <c r="F46" s="190">
        <f>'173+680 MNB LHS SR'!I76</f>
        <v>0</v>
      </c>
      <c r="G46" s="190">
        <f>'173+680 MNB LHS '!I78</f>
        <v>0</v>
      </c>
      <c r="H46" s="190">
        <f>'173+680 MNB RHS'!I80</f>
        <v>0</v>
      </c>
      <c r="I46" s="190">
        <f>'173+680 MNB RHS SR'!I79</f>
        <v>0</v>
      </c>
      <c r="J46" s="190">
        <f>'175+480 VUP LHS'!I77</f>
        <v>0</v>
      </c>
      <c r="K46" s="190">
        <f>'175+480 VUP RHS'!I77</f>
        <v>0</v>
      </c>
      <c r="L46" s="190">
        <f>'177+680 MNB LHS SR'!I81</f>
        <v>0</v>
      </c>
      <c r="M46" s="190">
        <f>'177+680 MNB LHS'!I77</f>
        <v>0</v>
      </c>
      <c r="N46" s="190">
        <f>'177+680 MNB RHS'!I76</f>
        <v>0</v>
      </c>
      <c r="O46" s="190">
        <f>'177+680 MNB RHS SR'!I77</f>
        <v>0</v>
      </c>
      <c r="P46" s="190">
        <f>'178+130 VUP LHS(UDF)'!I76</f>
        <v>0</v>
      </c>
      <c r="Q46" s="190">
        <f>'179+100 MNB LHS SR'!I70</f>
        <v>0</v>
      </c>
      <c r="R46" s="190">
        <f>'179+100 MNB LHS'!I71</f>
        <v>0</v>
      </c>
      <c r="S46" s="190">
        <f>'179+100 MNB RHS'!I68</f>
        <v>0</v>
      </c>
      <c r="T46" s="190">
        <f>'179+100  MNB RHS SR'!I70</f>
        <v>0</v>
      </c>
      <c r="U46" s="195">
        <f>'182+700 VUP LHS'!I69</f>
        <v>0</v>
      </c>
      <c r="V46" s="195">
        <f>'182+700 VUP RHS'!I75</f>
        <v>0</v>
      </c>
      <c r="W46" s="195">
        <f>'193+150 VUP LHS ( UDF )'!I79</f>
        <v>0</v>
      </c>
      <c r="X46" s="195">
        <f>'194+870 VUP LHS'!I68</f>
        <v>0</v>
      </c>
      <c r="Y46" s="195">
        <f>'194+870 VUP RHS'!I68</f>
        <v>0</v>
      </c>
      <c r="Z46" s="195">
        <f>'195+650 MNB LHS SR'!I73</f>
        <v>0</v>
      </c>
      <c r="AA46" s="195">
        <f>'195+650 MNB LHS'!I68</f>
        <v>0</v>
      </c>
      <c r="AB46" s="190">
        <f>'195+650 MNB RHS'!I68</f>
        <v>0</v>
      </c>
      <c r="AC46" s="190">
        <f>'195+650 MNB RHS SR'!I68</f>
        <v>0</v>
      </c>
      <c r="AD46" s="190">
        <f>'196+820 MNB LHS SR'!I73</f>
        <v>0</v>
      </c>
      <c r="AE46" s="190">
        <f>'196+820 MNB  LHS'!I72</f>
        <v>0</v>
      </c>
      <c r="AF46" s="190">
        <f>'196+820 MNB  RHS'!I69</f>
        <v>0</v>
      </c>
      <c r="AG46" s="190">
        <f>'196+820 MNB RHS SR'!I72</f>
        <v>0</v>
      </c>
      <c r="AH46" s="190">
        <f>'197+125 VUP LHS'!I79</f>
        <v>0</v>
      </c>
      <c r="AI46" s="190">
        <f>'197+125 VUP RHS'!I78</f>
        <v>0</v>
      </c>
      <c r="AJ46" s="190">
        <f>'200+250 VUP LHS'!I75</f>
        <v>0</v>
      </c>
      <c r="AK46" s="190">
        <f>'201+619 MJB LHS'!I84</f>
        <v>0</v>
      </c>
      <c r="AL46" s="190">
        <f>'201+619 MJB RHS'!I78</f>
        <v>0</v>
      </c>
      <c r="AM46" s="190">
        <f>'202+230 VUP LHS '!I77</f>
        <v>0</v>
      </c>
      <c r="AN46" s="190">
        <f>'202+230 VUP RHS'!I77</f>
        <v>0</v>
      </c>
      <c r="AO46" s="190">
        <f>'210+100 VUP LHS'!I71</f>
        <v>0</v>
      </c>
      <c r="AP46" s="190">
        <f>'210+100 VUP RHS'!I77</f>
        <v>0</v>
      </c>
      <c r="AQ46" s="190">
        <f>'213+800 VUP LHS'!I68</f>
        <v>0</v>
      </c>
      <c r="AR46" s="190">
        <f>'213+800 VUP RHS'!I69</f>
        <v>0</v>
      </c>
      <c r="AS46" s="190">
        <f>'215+400 MNB LHS'!I69</f>
        <v>0</v>
      </c>
      <c r="AT46" s="190">
        <f>'215+400 MNB RHS'!I67</f>
        <v>0</v>
      </c>
      <c r="AU46" s="190">
        <f>'216+460 VUP LHS'!I70</f>
        <v>0</v>
      </c>
      <c r="AV46" s="190">
        <f>'216+460 VUP RHS'!I74</f>
        <v>0</v>
      </c>
      <c r="AW46" s="265">
        <f t="shared" si="1"/>
        <v>0</v>
      </c>
      <c r="AX46" s="265">
        <f t="shared" si="2"/>
        <v>0</v>
      </c>
    </row>
    <row r="47" spans="1:50" ht="26.55" customHeight="1">
      <c r="B47" s="188">
        <v>45</v>
      </c>
      <c r="C47" s="189" t="s">
        <v>94</v>
      </c>
      <c r="D47" s="190">
        <f t="shared" si="3"/>
        <v>0</v>
      </c>
      <c r="E47" s="190">
        <f>'173+280 VUP LHS ( UDF )'!I85</f>
        <v>0</v>
      </c>
      <c r="F47" s="190">
        <f>'173+680 MNB LHS SR'!I77</f>
        <v>0</v>
      </c>
      <c r="G47" s="190">
        <f>'173+680 MNB LHS '!I79</f>
        <v>0</v>
      </c>
      <c r="H47" s="190">
        <f>'173+680 MNB RHS'!I81</f>
        <v>0</v>
      </c>
      <c r="I47" s="190">
        <f>'173+680 MNB RHS SR'!I80</f>
        <v>0</v>
      </c>
      <c r="J47" s="190">
        <f>'175+480 VUP LHS'!I78</f>
        <v>0</v>
      </c>
      <c r="K47" s="190">
        <f>'175+480 VUP RHS'!I78</f>
        <v>0</v>
      </c>
      <c r="L47" s="190">
        <f>'177+680 MNB LHS SR'!I82</f>
        <v>0</v>
      </c>
      <c r="M47" s="190">
        <f>'177+680 MNB LHS'!I78</f>
        <v>0</v>
      </c>
      <c r="N47" s="190">
        <f>'177+680 MNB RHS'!I77</f>
        <v>0</v>
      </c>
      <c r="O47" s="190">
        <f>'177+680 MNB RHS SR'!I78</f>
        <v>0</v>
      </c>
      <c r="P47" s="190">
        <f>'178+130 VUP LHS(UDF)'!I77</f>
        <v>0</v>
      </c>
      <c r="Q47" s="190">
        <f>'179+100 MNB LHS SR'!I71</f>
        <v>0</v>
      </c>
      <c r="R47" s="190">
        <f>'179+100 MNB LHS'!I72</f>
        <v>0</v>
      </c>
      <c r="S47" s="190">
        <f>'179+100 MNB RHS'!I69</f>
        <v>0</v>
      </c>
      <c r="T47" s="190">
        <f>'179+100  MNB RHS SR'!I71</f>
        <v>0</v>
      </c>
      <c r="U47" s="195">
        <f>'182+700 VUP LHS'!I70</f>
        <v>0</v>
      </c>
      <c r="V47" s="195">
        <f>'182+700 VUP RHS'!I76</f>
        <v>0</v>
      </c>
      <c r="W47" s="195">
        <f>'193+150 VUP LHS ( UDF )'!I80</f>
        <v>0</v>
      </c>
      <c r="X47" s="195">
        <f>'194+870 VUP LHS'!I69</f>
        <v>0</v>
      </c>
      <c r="Y47" s="195">
        <f>'194+870 VUP RHS'!I69</f>
        <v>0</v>
      </c>
      <c r="Z47" s="195">
        <f>'195+650 MNB LHS SR'!I74</f>
        <v>0</v>
      </c>
      <c r="AA47" s="195">
        <f>'195+650 MNB LHS'!I69</f>
        <v>0</v>
      </c>
      <c r="AB47" s="190">
        <f>'195+650 MNB RHS'!I69</f>
        <v>0</v>
      </c>
      <c r="AC47" s="190">
        <f>'195+650 MNB RHS SR'!I69</f>
        <v>0</v>
      </c>
      <c r="AD47" s="190">
        <f>'196+820 MNB LHS SR'!I74</f>
        <v>0</v>
      </c>
      <c r="AE47" s="190">
        <f>'196+820 MNB  LHS'!I73</f>
        <v>0</v>
      </c>
      <c r="AF47" s="190">
        <f>'196+820 MNB  RHS'!I70</f>
        <v>0</v>
      </c>
      <c r="AG47" s="190">
        <f>'196+820 MNB RHS SR'!I73</f>
        <v>0</v>
      </c>
      <c r="AH47" s="190">
        <f>'197+125 VUP LHS'!I80</f>
        <v>0</v>
      </c>
      <c r="AI47" s="190">
        <f>'197+125 VUP RHS'!I79</f>
        <v>0</v>
      </c>
      <c r="AJ47" s="190">
        <f>'200+250 VUP LHS'!I76</f>
        <v>0</v>
      </c>
      <c r="AK47" s="190">
        <f>'201+619 MJB LHS'!I85</f>
        <v>0</v>
      </c>
      <c r="AL47" s="190">
        <f>'201+619 MJB RHS'!I79</f>
        <v>0</v>
      </c>
      <c r="AM47" s="190">
        <f>'202+230 VUP LHS '!I78</f>
        <v>0</v>
      </c>
      <c r="AN47" s="190">
        <f>'202+230 VUP RHS'!I78</f>
        <v>0</v>
      </c>
      <c r="AO47" s="190">
        <f>'210+100 VUP LHS'!I72</f>
        <v>0</v>
      </c>
      <c r="AP47" s="190">
        <f>'210+100 VUP RHS'!I78</f>
        <v>0</v>
      </c>
      <c r="AQ47" s="190">
        <f>'213+800 VUP LHS'!I69</f>
        <v>0</v>
      </c>
      <c r="AR47" s="190">
        <f>'213+800 VUP RHS'!I70</f>
        <v>0</v>
      </c>
      <c r="AS47" s="190">
        <f>'215+400 MNB LHS'!I70</f>
        <v>0</v>
      </c>
      <c r="AT47" s="190">
        <f>'215+400 MNB RHS'!I68</f>
        <v>0</v>
      </c>
      <c r="AU47" s="190">
        <f>'216+460 VUP LHS'!I71</f>
        <v>0</v>
      </c>
      <c r="AV47" s="190">
        <f>'216+460 VUP RHS'!I75</f>
        <v>0</v>
      </c>
      <c r="AW47" s="265">
        <f t="shared" si="1"/>
        <v>0</v>
      </c>
      <c r="AX47" s="265">
        <f t="shared" si="2"/>
        <v>0</v>
      </c>
    </row>
    <row r="48" spans="1:50" ht="26.55" customHeight="1">
      <c r="B48" s="188">
        <v>46</v>
      </c>
      <c r="C48" s="189" t="s">
        <v>96</v>
      </c>
      <c r="D48" s="190">
        <f t="shared" si="3"/>
        <v>0</v>
      </c>
      <c r="E48" s="190">
        <f>'173+280 VUP LHS ( UDF )'!I86</f>
        <v>0</v>
      </c>
      <c r="F48" s="190">
        <f>'173+680 MNB LHS SR'!I78</f>
        <v>0</v>
      </c>
      <c r="G48" s="190">
        <f>'173+680 MNB LHS '!I80</f>
        <v>0</v>
      </c>
      <c r="H48" s="190">
        <f>'173+680 MNB RHS'!I82</f>
        <v>0</v>
      </c>
      <c r="I48" s="190">
        <f>'173+680 MNB RHS SR'!I81</f>
        <v>0</v>
      </c>
      <c r="J48" s="190">
        <f>'175+480 VUP LHS'!I79</f>
        <v>0</v>
      </c>
      <c r="K48" s="190">
        <f>'175+480 VUP RHS'!I79</f>
        <v>0</v>
      </c>
      <c r="L48" s="190">
        <f>'177+680 MNB LHS SR'!I83</f>
        <v>0</v>
      </c>
      <c r="M48" s="190">
        <f>'177+680 MNB LHS'!I79</f>
        <v>0</v>
      </c>
      <c r="N48" s="190">
        <f>'177+680 MNB RHS'!I78</f>
        <v>0</v>
      </c>
      <c r="O48" s="190">
        <f>'177+680 MNB RHS SR'!I79</f>
        <v>0</v>
      </c>
      <c r="P48" s="190">
        <f>'178+130 VUP LHS(UDF)'!I78</f>
        <v>0</v>
      </c>
      <c r="Q48" s="190">
        <f>'179+100 MNB LHS SR'!I72</f>
        <v>0</v>
      </c>
      <c r="R48" s="190">
        <f>'179+100 MNB LHS'!I73</f>
        <v>0</v>
      </c>
      <c r="S48" s="190">
        <f>'179+100 MNB RHS'!I70</f>
        <v>0</v>
      </c>
      <c r="T48" s="190">
        <f>'179+100  MNB RHS SR'!I72</f>
        <v>0</v>
      </c>
      <c r="U48" s="195">
        <f>'182+700 VUP LHS'!I71</f>
        <v>0</v>
      </c>
      <c r="V48" s="195">
        <f>'182+700 VUP RHS'!I77</f>
        <v>0</v>
      </c>
      <c r="W48" s="195">
        <f>'193+150 VUP LHS ( UDF )'!I81</f>
        <v>0</v>
      </c>
      <c r="X48" s="195">
        <f>'194+870 VUP LHS'!I70</f>
        <v>0</v>
      </c>
      <c r="Y48" s="195">
        <f>'194+870 VUP RHS'!I70</f>
        <v>0</v>
      </c>
      <c r="Z48" s="195">
        <f>'195+650 MNB LHS SR'!I75</f>
        <v>0</v>
      </c>
      <c r="AA48" s="195">
        <f>'195+650 MNB LHS'!I70</f>
        <v>0</v>
      </c>
      <c r="AB48" s="190">
        <f>'195+650 MNB RHS'!I70</f>
        <v>0</v>
      </c>
      <c r="AC48" s="190">
        <f>'195+650 MNB RHS SR'!I70</f>
        <v>0</v>
      </c>
      <c r="AD48" s="190">
        <f>'196+820 MNB LHS SR'!I75</f>
        <v>0</v>
      </c>
      <c r="AE48" s="190">
        <f>'196+820 MNB  LHS'!I74</f>
        <v>0</v>
      </c>
      <c r="AF48" s="190">
        <f>'196+820 MNB  RHS'!I71</f>
        <v>0</v>
      </c>
      <c r="AG48" s="190">
        <f>'196+820 MNB RHS SR'!I74</f>
        <v>0</v>
      </c>
      <c r="AH48" s="190">
        <f>'197+125 VUP LHS'!I81</f>
        <v>0</v>
      </c>
      <c r="AI48" s="190">
        <f>'197+125 VUP RHS'!I80</f>
        <v>0</v>
      </c>
      <c r="AJ48" s="190">
        <f>'200+250 VUP LHS'!I77</f>
        <v>0</v>
      </c>
      <c r="AK48" s="190">
        <f>'201+619 MJB LHS'!I86</f>
        <v>0</v>
      </c>
      <c r="AL48" s="190">
        <f>'201+619 MJB RHS'!I80</f>
        <v>0</v>
      </c>
      <c r="AM48" s="190">
        <f>'202+230 VUP LHS '!I79</f>
        <v>0</v>
      </c>
      <c r="AN48" s="190">
        <f>'202+230 VUP RHS'!I79</f>
        <v>0</v>
      </c>
      <c r="AO48" s="190">
        <f>'210+100 VUP LHS'!I73</f>
        <v>0</v>
      </c>
      <c r="AP48" s="190">
        <f>'210+100 VUP RHS'!I79</f>
        <v>0</v>
      </c>
      <c r="AQ48" s="190">
        <f>'213+800 VUP LHS'!I70</f>
        <v>0</v>
      </c>
      <c r="AR48" s="190">
        <f>'213+800 VUP RHS'!I71</f>
        <v>0</v>
      </c>
      <c r="AS48" s="190">
        <f>'215+400 MNB LHS'!I71</f>
        <v>0</v>
      </c>
      <c r="AT48" s="190">
        <f>'215+400 MNB RHS'!I69</f>
        <v>0</v>
      </c>
      <c r="AU48" s="190">
        <f>'216+460 VUP LHS'!I72</f>
        <v>0</v>
      </c>
      <c r="AV48" s="190">
        <f>'216+460 VUP RHS'!I76</f>
        <v>0</v>
      </c>
      <c r="AW48" s="265">
        <f t="shared" si="1"/>
        <v>0</v>
      </c>
      <c r="AX48" s="265">
        <f t="shared" si="2"/>
        <v>0</v>
      </c>
    </row>
    <row r="49" spans="2:50" ht="26.55" customHeight="1">
      <c r="B49" s="188">
        <v>47</v>
      </c>
      <c r="C49" s="189" t="s">
        <v>98</v>
      </c>
      <c r="D49" s="190">
        <f t="shared" si="3"/>
        <v>0</v>
      </c>
      <c r="E49" s="190">
        <f>'173+280 VUP LHS ( UDF )'!I87</f>
        <v>0</v>
      </c>
      <c r="F49" s="190">
        <f>'173+680 MNB LHS SR'!I79</f>
        <v>0</v>
      </c>
      <c r="G49" s="190">
        <f>'173+680 MNB LHS '!I81</f>
        <v>0</v>
      </c>
      <c r="H49" s="190">
        <f>'173+680 MNB RHS'!I83</f>
        <v>0</v>
      </c>
      <c r="I49" s="190">
        <f>'173+680 MNB RHS SR'!I82</f>
        <v>0</v>
      </c>
      <c r="J49" s="190">
        <f>'175+480 VUP LHS'!I80</f>
        <v>0</v>
      </c>
      <c r="K49" s="190">
        <f>'175+480 VUP RHS'!I80</f>
        <v>0</v>
      </c>
      <c r="L49" s="190">
        <f>'177+680 MNB LHS SR'!I84</f>
        <v>0</v>
      </c>
      <c r="M49" s="190">
        <f>'177+680 MNB LHS'!I80</f>
        <v>0</v>
      </c>
      <c r="N49" s="190">
        <f>'177+680 MNB RHS'!I79</f>
        <v>0</v>
      </c>
      <c r="O49" s="190">
        <f>'177+680 MNB RHS SR'!I80</f>
        <v>0</v>
      </c>
      <c r="P49" s="190">
        <f>'178+130 VUP LHS(UDF)'!I79</f>
        <v>0</v>
      </c>
      <c r="Q49" s="190">
        <f>'179+100 MNB LHS SR'!I73</f>
        <v>0</v>
      </c>
      <c r="R49" s="190">
        <f>'179+100 MNB LHS'!I74</f>
        <v>0</v>
      </c>
      <c r="S49" s="190">
        <f>'179+100 MNB RHS'!I71</f>
        <v>0</v>
      </c>
      <c r="T49" s="190">
        <f>'179+100  MNB RHS SR'!I73</f>
        <v>0</v>
      </c>
      <c r="U49" s="195">
        <f>'182+700 VUP LHS'!I72</f>
        <v>0</v>
      </c>
      <c r="V49" s="195">
        <f>'182+700 VUP RHS'!I78</f>
        <v>0</v>
      </c>
      <c r="W49" s="195">
        <f>'193+150 VUP LHS ( UDF )'!I82</f>
        <v>0</v>
      </c>
      <c r="X49" s="195">
        <f>'194+870 VUP LHS'!I71</f>
        <v>0</v>
      </c>
      <c r="Y49" s="195">
        <f>'194+870 VUP RHS'!I71</f>
        <v>0</v>
      </c>
      <c r="Z49" s="195">
        <f>'195+650 MNB LHS SR'!I76</f>
        <v>0</v>
      </c>
      <c r="AA49" s="195">
        <f>'195+650 MNB LHS'!I71</f>
        <v>0</v>
      </c>
      <c r="AB49" s="190">
        <f>'195+650 MNB RHS'!I71</f>
        <v>0</v>
      </c>
      <c r="AC49" s="190">
        <f>'195+650 MNB RHS SR'!I71</f>
        <v>0</v>
      </c>
      <c r="AD49" s="190">
        <f>'196+820 MNB LHS SR'!I76</f>
        <v>0</v>
      </c>
      <c r="AE49" s="190">
        <f>'196+820 MNB  LHS'!I75</f>
        <v>0</v>
      </c>
      <c r="AF49" s="190">
        <f>'196+820 MNB  RHS'!I72</f>
        <v>0</v>
      </c>
      <c r="AG49" s="190">
        <f>'196+820 MNB RHS SR'!I75</f>
        <v>0</v>
      </c>
      <c r="AH49" s="190">
        <f>'197+125 VUP LHS'!I82</f>
        <v>0</v>
      </c>
      <c r="AI49" s="190">
        <f>'197+125 VUP RHS'!I81</f>
        <v>0</v>
      </c>
      <c r="AJ49" s="190">
        <f>'200+250 VUP LHS'!I78</f>
        <v>0</v>
      </c>
      <c r="AK49" s="190">
        <f>'201+619 MJB LHS'!I87</f>
        <v>0</v>
      </c>
      <c r="AL49" s="190">
        <f>'201+619 MJB RHS'!I81</f>
        <v>0</v>
      </c>
      <c r="AM49" s="190">
        <f>'202+230 VUP LHS '!I80</f>
        <v>0</v>
      </c>
      <c r="AN49" s="190">
        <f>'202+230 VUP RHS'!I80</f>
        <v>0</v>
      </c>
      <c r="AO49" s="190">
        <f>'210+100 VUP LHS'!I74</f>
        <v>0</v>
      </c>
      <c r="AP49" s="190">
        <f>'210+100 VUP RHS'!I80</f>
        <v>0</v>
      </c>
      <c r="AQ49" s="190">
        <f>'213+800 VUP LHS'!I71</f>
        <v>0</v>
      </c>
      <c r="AR49" s="190">
        <f>'213+800 VUP RHS'!I72</f>
        <v>0</v>
      </c>
      <c r="AS49" s="190">
        <f>'215+400 MNB LHS'!I72</f>
        <v>0</v>
      </c>
      <c r="AT49" s="190">
        <f>'215+400 MNB RHS'!I70</f>
        <v>0</v>
      </c>
      <c r="AU49" s="190">
        <f>'216+460 VUP LHS'!I73</f>
        <v>0</v>
      </c>
      <c r="AV49" s="190">
        <f>'216+460 VUP RHS'!I77</f>
        <v>0</v>
      </c>
      <c r="AW49" s="265">
        <f t="shared" si="1"/>
        <v>0</v>
      </c>
      <c r="AX49" s="265">
        <f t="shared" si="2"/>
        <v>0</v>
      </c>
    </row>
    <row r="50" spans="2:50" ht="26.55" customHeight="1">
      <c r="B50" s="188">
        <v>48</v>
      </c>
      <c r="C50" s="189" t="s">
        <v>100</v>
      </c>
      <c r="D50" s="190">
        <f t="shared" si="3"/>
        <v>301</v>
      </c>
      <c r="E50" s="190">
        <f>'173+280 VUP LHS ( UDF )'!I88</f>
        <v>0</v>
      </c>
      <c r="F50" s="190">
        <f>'173+680 MNB LHS SR'!I80</f>
        <v>0</v>
      </c>
      <c r="G50" s="190">
        <f>'173+680 MNB LHS '!I82</f>
        <v>0</v>
      </c>
      <c r="H50" s="190">
        <f>'173+680 MNB RHS'!I84</f>
        <v>0</v>
      </c>
      <c r="I50" s="190">
        <f>'173+680 MNB RHS SR'!I83</f>
        <v>0</v>
      </c>
      <c r="J50" s="190">
        <f>'175+480 VUP LHS'!I81</f>
        <v>0</v>
      </c>
      <c r="K50" s="190">
        <f>'175+480 VUP RHS'!I81</f>
        <v>0</v>
      </c>
      <c r="L50" s="190">
        <f>'177+680 MNB LHS SR'!I85</f>
        <v>0</v>
      </c>
      <c r="M50" s="190">
        <f>'177+680 MNB LHS'!I81</f>
        <v>0</v>
      </c>
      <c r="N50" s="190">
        <f>'177+680 MNB RHS'!I80</f>
        <v>0</v>
      </c>
      <c r="O50" s="190">
        <f>'177+680 MNB RHS SR'!I81</f>
        <v>0</v>
      </c>
      <c r="P50" s="190">
        <f>'178+130 VUP LHS(UDF)'!I80</f>
        <v>5</v>
      </c>
      <c r="Q50" s="190">
        <f>'179+100 MNB LHS SR'!I74</f>
        <v>0</v>
      </c>
      <c r="R50" s="190">
        <f>'179+100 MNB LHS'!I75</f>
        <v>0</v>
      </c>
      <c r="S50" s="190">
        <f>'179+100 MNB RHS'!I72</f>
        <v>0</v>
      </c>
      <c r="T50" s="190">
        <f>'179+100  MNB RHS SR'!I74</f>
        <v>0</v>
      </c>
      <c r="U50" s="195">
        <f>'182+700 VUP LHS'!I73</f>
        <v>10</v>
      </c>
      <c r="V50" s="195">
        <f>'182+700 VUP RHS'!I79</f>
        <v>16</v>
      </c>
      <c r="W50" s="195">
        <f>'193+150 VUP LHS ( UDF )'!I83</f>
        <v>30</v>
      </c>
      <c r="X50" s="195">
        <f>'194+870 VUP LHS'!I72</f>
        <v>0</v>
      </c>
      <c r="Y50" s="195">
        <f>'194+870 VUP RHS'!I72</f>
        <v>0</v>
      </c>
      <c r="Z50" s="195">
        <f>'195+650 MNB LHS SR'!I77</f>
        <v>0</v>
      </c>
      <c r="AA50" s="195">
        <f>'195+650 MNB LHS'!I72</f>
        <v>0</v>
      </c>
      <c r="AB50" s="190">
        <f>'195+650 MNB RHS'!I72</f>
        <v>0</v>
      </c>
      <c r="AC50" s="190">
        <f>'195+650 MNB RHS SR'!I72</f>
        <v>0</v>
      </c>
      <c r="AD50" s="190">
        <f>'196+820 MNB LHS SR'!I77</f>
        <v>0</v>
      </c>
      <c r="AE50" s="190">
        <f>'196+820 MNB  LHS'!I76</f>
        <v>0</v>
      </c>
      <c r="AF50" s="190">
        <f>'196+820 MNB  RHS'!I73</f>
        <v>0</v>
      </c>
      <c r="AG50" s="190">
        <f>'196+820 MNB RHS SR'!I76</f>
        <v>0</v>
      </c>
      <c r="AH50" s="190">
        <f>'197+125 VUP LHS'!I83</f>
        <v>10</v>
      </c>
      <c r="AI50" s="190">
        <f>'197+125 VUP RHS'!I82</f>
        <v>10</v>
      </c>
      <c r="AJ50" s="190">
        <f>'200+250 VUP LHS'!I79</f>
        <v>20</v>
      </c>
      <c r="AK50" s="190">
        <f>'201+619 MJB LHS'!I88</f>
        <v>0</v>
      </c>
      <c r="AL50" s="190">
        <f>'201+619 MJB RHS'!I82</f>
        <v>0</v>
      </c>
      <c r="AM50" s="190">
        <f>'202+230 VUP LHS '!I81</f>
        <v>14</v>
      </c>
      <c r="AN50" s="190">
        <f>'202+230 VUP RHS'!I81</f>
        <v>14</v>
      </c>
      <c r="AO50" s="190">
        <f>'210+100 VUP LHS'!I75</f>
        <v>28</v>
      </c>
      <c r="AP50" s="190">
        <f>'210+100 VUP RHS'!I81</f>
        <v>26</v>
      </c>
      <c r="AQ50" s="190">
        <f>'213+800 VUP LHS'!I72</f>
        <v>30</v>
      </c>
      <c r="AR50" s="190">
        <f>'213+800 VUP RHS'!I73</f>
        <v>52</v>
      </c>
      <c r="AS50" s="190">
        <f>'215+400 MNB LHS'!I73</f>
        <v>0</v>
      </c>
      <c r="AT50" s="190">
        <f>'215+400 MNB RHS'!I71</f>
        <v>0</v>
      </c>
      <c r="AU50" s="190">
        <f>'216+460 VUP LHS'!I74</f>
        <v>10</v>
      </c>
      <c r="AV50" s="190">
        <f>'216+460 VUP RHS'!I78</f>
        <v>26</v>
      </c>
      <c r="AW50" s="265">
        <f t="shared" si="1"/>
        <v>301</v>
      </c>
      <c r="AX50" s="265">
        <f t="shared" si="2"/>
        <v>0</v>
      </c>
    </row>
    <row r="51" spans="2:50" ht="26.55" customHeight="1">
      <c r="B51" s="188">
        <v>49</v>
      </c>
      <c r="C51" s="189" t="s">
        <v>103</v>
      </c>
      <c r="D51" s="190">
        <f t="shared" si="3"/>
        <v>4.5200000000000005</v>
      </c>
      <c r="E51" s="190">
        <f>'173+280 VUP LHS ( UDF )'!I89</f>
        <v>2.2600000000000002</v>
      </c>
      <c r="F51" s="190">
        <f>'173+680 MNB LHS SR'!I81</f>
        <v>0</v>
      </c>
      <c r="G51" s="190">
        <f>'173+680 MNB LHS '!I83</f>
        <v>0</v>
      </c>
      <c r="H51" s="190">
        <f>'173+680 MNB RHS'!I85</f>
        <v>0</v>
      </c>
      <c r="I51" s="190">
        <f>'173+680 MNB RHS SR'!I84</f>
        <v>0</v>
      </c>
      <c r="J51" s="190">
        <f>'175+480 VUP LHS'!I82</f>
        <v>0</v>
      </c>
      <c r="K51" s="190">
        <f>'175+480 VUP RHS'!I82</f>
        <v>0</v>
      </c>
      <c r="L51" s="190">
        <f>'177+680 MNB LHS SR'!I86</f>
        <v>0</v>
      </c>
      <c r="M51" s="190">
        <f>'177+680 MNB LHS'!I82</f>
        <v>0</v>
      </c>
      <c r="N51" s="190">
        <f>'177+680 MNB RHS'!I81</f>
        <v>0</v>
      </c>
      <c r="O51" s="190">
        <f>'177+680 MNB RHS SR'!I82</f>
        <v>0</v>
      </c>
      <c r="P51" s="190">
        <f>'178+130 VUP LHS(UDF)'!I81</f>
        <v>2.2600000000000002</v>
      </c>
      <c r="Q51" s="190">
        <f>'179+100 MNB LHS SR'!I75</f>
        <v>0</v>
      </c>
      <c r="R51" s="190">
        <f>'179+100 MNB LHS'!I76</f>
        <v>0</v>
      </c>
      <c r="S51" s="190">
        <f>'179+100 MNB RHS'!I73</f>
        <v>0</v>
      </c>
      <c r="T51" s="190">
        <f>'179+100  MNB RHS SR'!I75</f>
        <v>0</v>
      </c>
      <c r="U51" s="195">
        <f>'182+700 VUP LHS'!I74</f>
        <v>0</v>
      </c>
      <c r="V51" s="195">
        <f>'182+700 VUP RHS'!I80</f>
        <v>0</v>
      </c>
      <c r="W51" s="195">
        <f>'193+150 VUP LHS ( UDF )'!I84</f>
        <v>0</v>
      </c>
      <c r="X51" s="195">
        <f>'194+870 VUP LHS'!I73</f>
        <v>0</v>
      </c>
      <c r="Y51" s="195">
        <f>'194+870 VUP RHS'!I73</f>
        <v>0</v>
      </c>
      <c r="Z51" s="195">
        <f>'195+650 MNB LHS SR'!I78</f>
        <v>0</v>
      </c>
      <c r="AA51" s="195">
        <f>'195+650 MNB LHS'!I73</f>
        <v>0</v>
      </c>
      <c r="AB51" s="190">
        <f>'195+650 MNB RHS'!I73</f>
        <v>0</v>
      </c>
      <c r="AC51" s="190">
        <f>'195+650 MNB RHS SR'!I73</f>
        <v>0</v>
      </c>
      <c r="AD51" s="190">
        <f>'196+820 MNB LHS SR'!I78</f>
        <v>0</v>
      </c>
      <c r="AE51" s="190">
        <f>'196+820 MNB  LHS'!I77</f>
        <v>0</v>
      </c>
      <c r="AF51" s="190">
        <f>'196+820 MNB  RHS'!I74</f>
        <v>0</v>
      </c>
      <c r="AG51" s="190">
        <f>'196+820 MNB RHS SR'!I77</f>
        <v>0</v>
      </c>
      <c r="AH51" s="190">
        <f>'197+125 VUP LHS'!I84</f>
        <v>0</v>
      </c>
      <c r="AI51" s="190">
        <f>'197+125 VUP RHS'!I83</f>
        <v>0</v>
      </c>
      <c r="AJ51" s="190">
        <f>'200+250 VUP LHS'!I80</f>
        <v>0</v>
      </c>
      <c r="AK51" s="190">
        <f>'201+619 MJB LHS'!I89</f>
        <v>0</v>
      </c>
      <c r="AL51" s="190">
        <f>'201+619 MJB RHS'!I83</f>
        <v>0</v>
      </c>
      <c r="AM51" s="190">
        <f>'202+230 VUP LHS '!I82</f>
        <v>0</v>
      </c>
      <c r="AN51" s="190">
        <f>'202+230 VUP RHS'!I82</f>
        <v>0</v>
      </c>
      <c r="AO51" s="190">
        <f>'210+100 VUP LHS'!I76</f>
        <v>0</v>
      </c>
      <c r="AP51" s="190">
        <f>'210+100 VUP RHS'!I82</f>
        <v>0</v>
      </c>
      <c r="AQ51" s="190">
        <f>'213+800 VUP LHS'!I73</f>
        <v>0</v>
      </c>
      <c r="AR51" s="190">
        <f>'213+800 VUP RHS'!I74</f>
        <v>0</v>
      </c>
      <c r="AS51" s="190">
        <f>'215+400 MNB LHS'!I74</f>
        <v>0</v>
      </c>
      <c r="AT51" s="190">
        <f>'215+400 MNB RHS'!I72</f>
        <v>0</v>
      </c>
      <c r="AU51" s="190">
        <f>'216+460 VUP LHS'!I75</f>
        <v>0</v>
      </c>
      <c r="AV51" s="190">
        <f>'216+460 VUP RHS'!I79</f>
        <v>0</v>
      </c>
      <c r="AW51" s="265">
        <f t="shared" si="1"/>
        <v>4.5200000000000005</v>
      </c>
      <c r="AX51" s="265">
        <f t="shared" si="2"/>
        <v>0</v>
      </c>
    </row>
    <row r="52" spans="2:50" ht="26.55" customHeight="1">
      <c r="B52" s="188">
        <v>50</v>
      </c>
      <c r="C52" s="189" t="s">
        <v>105</v>
      </c>
      <c r="D52" s="190">
        <f t="shared" si="3"/>
        <v>0</v>
      </c>
      <c r="E52" s="190">
        <f>'173+280 VUP LHS ( UDF )'!I90</f>
        <v>0</v>
      </c>
      <c r="F52" s="190">
        <f>'173+680 MNB LHS SR'!I82</f>
        <v>0</v>
      </c>
      <c r="G52" s="190">
        <f>'173+680 MNB LHS '!I84</f>
        <v>0</v>
      </c>
      <c r="H52" s="190">
        <f>'173+680 MNB RHS'!I86</f>
        <v>0</v>
      </c>
      <c r="I52" s="190">
        <f>'173+680 MNB RHS SR'!I85</f>
        <v>0</v>
      </c>
      <c r="J52" s="190">
        <f>'175+480 VUP LHS'!I83</f>
        <v>0</v>
      </c>
      <c r="K52" s="190">
        <f>'175+480 VUP RHS'!I83</f>
        <v>0</v>
      </c>
      <c r="L52" s="190">
        <f>'177+680 MNB LHS SR'!I87</f>
        <v>0</v>
      </c>
      <c r="M52" s="190">
        <f>'177+680 MNB LHS'!I83</f>
        <v>0</v>
      </c>
      <c r="N52" s="190">
        <f>'177+680 MNB RHS'!I82</f>
        <v>0</v>
      </c>
      <c r="O52" s="190">
        <f>'177+680 MNB RHS SR'!I83</f>
        <v>0</v>
      </c>
      <c r="P52" s="190">
        <f>'178+130 VUP LHS(UDF)'!I82</f>
        <v>0</v>
      </c>
      <c r="Q52" s="190">
        <f>'179+100 MNB LHS SR'!I76</f>
        <v>0</v>
      </c>
      <c r="R52" s="190">
        <f>'179+100 MNB LHS'!I77</f>
        <v>0</v>
      </c>
      <c r="S52" s="190">
        <f>'179+100 MNB RHS'!I74</f>
        <v>0</v>
      </c>
      <c r="T52" s="190">
        <f>'179+100  MNB RHS SR'!I76</f>
        <v>0</v>
      </c>
      <c r="U52" s="195">
        <f>'182+700 VUP LHS'!I75</f>
        <v>0</v>
      </c>
      <c r="V52" s="195">
        <f>'182+700 VUP RHS'!I81</f>
        <v>0</v>
      </c>
      <c r="W52" s="195">
        <f>'193+150 VUP LHS ( UDF )'!I85</f>
        <v>0</v>
      </c>
      <c r="X52" s="195">
        <f>'194+870 VUP LHS'!I74</f>
        <v>0</v>
      </c>
      <c r="Y52" s="195">
        <f>'194+870 VUP RHS'!I74</f>
        <v>0</v>
      </c>
      <c r="Z52" s="195">
        <f>'195+650 MNB LHS SR'!I79</f>
        <v>0</v>
      </c>
      <c r="AA52" s="195">
        <f>'195+650 MNB LHS'!I74</f>
        <v>0</v>
      </c>
      <c r="AB52" s="190">
        <f>'195+650 MNB RHS'!I74</f>
        <v>0</v>
      </c>
      <c r="AC52" s="190">
        <f>'195+650 MNB RHS SR'!I74</f>
        <v>0</v>
      </c>
      <c r="AD52" s="190">
        <f>'196+820 MNB LHS SR'!I79</f>
        <v>0</v>
      </c>
      <c r="AE52" s="190">
        <f>'196+820 MNB  LHS'!I78</f>
        <v>0</v>
      </c>
      <c r="AF52" s="190">
        <f>'196+820 MNB  RHS'!I75</f>
        <v>0</v>
      </c>
      <c r="AG52" s="190">
        <f>'196+820 MNB RHS SR'!I78</f>
        <v>0</v>
      </c>
      <c r="AH52" s="190">
        <f>'197+125 VUP LHS'!I85</f>
        <v>0</v>
      </c>
      <c r="AI52" s="190">
        <f>'197+125 VUP RHS'!I84</f>
        <v>0</v>
      </c>
      <c r="AJ52" s="190">
        <f>'200+250 VUP LHS'!I81</f>
        <v>0</v>
      </c>
      <c r="AK52" s="190">
        <f>'201+619 MJB LHS'!I90</f>
        <v>0</v>
      </c>
      <c r="AL52" s="190">
        <f>'201+619 MJB RHS'!I84</f>
        <v>0</v>
      </c>
      <c r="AM52" s="190">
        <f>'202+230 VUP LHS '!I83</f>
        <v>0</v>
      </c>
      <c r="AN52" s="190">
        <f>'202+230 VUP RHS'!I83</f>
        <v>0</v>
      </c>
      <c r="AO52" s="190">
        <f>'210+100 VUP LHS'!I77</f>
        <v>0</v>
      </c>
      <c r="AP52" s="190">
        <f>'210+100 VUP RHS'!I83</f>
        <v>0</v>
      </c>
      <c r="AQ52" s="190">
        <f>'213+800 VUP LHS'!I74</f>
        <v>0</v>
      </c>
      <c r="AR52" s="190">
        <f>'213+800 VUP RHS'!I75</f>
        <v>0</v>
      </c>
      <c r="AS52" s="190">
        <f>'215+400 MNB LHS'!I75</f>
        <v>0</v>
      </c>
      <c r="AT52" s="190">
        <f>'215+400 MNB RHS'!I73</f>
        <v>0</v>
      </c>
      <c r="AU52" s="190">
        <f>'216+460 VUP LHS'!I76</f>
        <v>0</v>
      </c>
      <c r="AV52" s="190">
        <f>'216+460 VUP RHS'!I80</f>
        <v>0</v>
      </c>
      <c r="AW52" s="265">
        <f t="shared" si="1"/>
        <v>0</v>
      </c>
      <c r="AX52" s="265">
        <f t="shared" si="2"/>
        <v>0</v>
      </c>
    </row>
    <row r="53" spans="2:50" ht="18.649999999999999">
      <c r="B53" s="191"/>
      <c r="C53" s="192"/>
      <c r="D53" s="190"/>
      <c r="E53" s="190"/>
      <c r="F53" s="190"/>
      <c r="G53" s="119"/>
      <c r="H53" s="119"/>
      <c r="I53" s="119"/>
      <c r="J53" s="119"/>
      <c r="K53" s="119"/>
      <c r="L53" s="119"/>
      <c r="M53" s="119"/>
      <c r="N53" s="119"/>
      <c r="O53" s="119"/>
      <c r="P53" s="119"/>
      <c r="Q53" s="119"/>
      <c r="R53" s="119"/>
      <c r="S53" s="119"/>
      <c r="T53" s="119"/>
      <c r="U53" s="105"/>
      <c r="V53" s="105"/>
      <c r="W53" s="105"/>
      <c r="X53" s="105"/>
      <c r="Y53" s="105"/>
      <c r="Z53" s="111"/>
      <c r="AA53" s="105"/>
      <c r="AB53" s="119"/>
      <c r="AC53" s="119"/>
      <c r="AD53" s="119"/>
      <c r="AE53" s="119"/>
      <c r="AF53" s="119"/>
      <c r="AG53" s="119"/>
      <c r="AH53" s="119"/>
      <c r="AI53" s="119"/>
      <c r="AJ53" s="119"/>
      <c r="AK53" s="119"/>
      <c r="AL53" s="119"/>
      <c r="AM53" s="119"/>
      <c r="AN53" s="119"/>
      <c r="AO53" s="119"/>
      <c r="AP53" s="119"/>
      <c r="AQ53" s="119"/>
      <c r="AR53" s="119"/>
      <c r="AS53" s="119"/>
      <c r="AT53" s="119"/>
      <c r="AU53" s="119"/>
      <c r="AV53" s="190">
        <f>'216+460 VUP RHS'!I82</f>
        <v>0</v>
      </c>
      <c r="AW53" s="265">
        <f t="shared" si="1"/>
        <v>0</v>
      </c>
      <c r="AX53" s="265">
        <f t="shared" si="2"/>
        <v>0</v>
      </c>
    </row>
  </sheetData>
  <mergeCells count="7">
    <mergeCell ref="AS1:AT1"/>
    <mergeCell ref="AU1:AV1"/>
    <mergeCell ref="G1:H1"/>
    <mergeCell ref="AD1:AG1"/>
    <mergeCell ref="AM1:AN1"/>
    <mergeCell ref="AO1:AP1"/>
    <mergeCell ref="AQ1:AR1"/>
  </mergeCells>
  <printOptions horizontalCentered="1"/>
  <pageMargins left="0.55118110236220474" right="0.55118110236220474" top="0.74803149606299213" bottom="0.74803149606299213" header="0.31496062992125984" footer="0.31496062992125984"/>
  <pageSetup paperSize="8" scale="38" fitToWidth="2" orientation="landscape" r:id="rId1"/>
  <headerFooter>
    <oddHeader>&amp;C&amp;20&amp;A</oddHeader>
    <oddFooter>&amp;C&amp;20Page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B2:K94"/>
  <sheetViews>
    <sheetView view="pageBreakPreview" zoomScale="58" zoomScaleNormal="53"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430</v>
      </c>
    </row>
    <row r="4" spans="2:11" ht="21.05" customHeight="1">
      <c r="B4" s="5" t="s">
        <v>119</v>
      </c>
      <c r="C4" s="8" t="s">
        <v>315</v>
      </c>
    </row>
    <row r="5" spans="2:11" ht="21.05" customHeight="1">
      <c r="B5" s="5" t="s">
        <v>122</v>
      </c>
      <c r="C5" s="7" t="s">
        <v>481</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432</v>
      </c>
      <c r="C9" s="7">
        <f>C7+1</f>
        <v>2</v>
      </c>
      <c r="E9" s="335"/>
      <c r="F9" s="335"/>
      <c r="G9" s="335"/>
      <c r="H9" s="335"/>
      <c r="I9" s="335"/>
      <c r="J9" s="335"/>
      <c r="K9" s="335"/>
    </row>
    <row r="10" spans="2:11" ht="21.05" customHeight="1">
      <c r="B10" s="5" t="s">
        <v>129</v>
      </c>
      <c r="C10" s="7" t="s">
        <v>301</v>
      </c>
      <c r="J10" s="19"/>
    </row>
    <row r="11" spans="2:11" ht="21.05" customHeight="1">
      <c r="B11" s="5" t="s">
        <v>131</v>
      </c>
      <c r="C11" s="7" t="s">
        <v>433</v>
      </c>
    </row>
    <row r="12" spans="2:11">
      <c r="B12" s="10"/>
      <c r="C12" s="11"/>
    </row>
    <row r="13" spans="2:11" ht="14.95" customHeight="1">
      <c r="B13" s="319" t="s">
        <v>434</v>
      </c>
      <c r="C13" s="319" t="s">
        <v>435</v>
      </c>
      <c r="D13" s="319" t="s">
        <v>436</v>
      </c>
      <c r="E13" s="319" t="s">
        <v>437</v>
      </c>
      <c r="F13" s="12"/>
      <c r="G13" s="319" t="s">
        <v>438</v>
      </c>
      <c r="H13" s="319"/>
      <c r="I13" s="319"/>
      <c r="J13" s="319" t="s">
        <v>138</v>
      </c>
      <c r="K13" s="319" t="s">
        <v>439</v>
      </c>
    </row>
    <row r="14" spans="2:11" ht="14.95" customHeight="1">
      <c r="B14" s="319"/>
      <c r="C14" s="319"/>
      <c r="D14" s="319"/>
      <c r="E14" s="319"/>
      <c r="F14" s="12" t="s">
        <v>140</v>
      </c>
      <c r="G14" s="12" t="s">
        <v>440</v>
      </c>
      <c r="H14" s="12" t="s">
        <v>441</v>
      </c>
      <c r="I14" s="12" t="s">
        <v>442</v>
      </c>
      <c r="J14" s="319"/>
      <c r="K14" s="319"/>
    </row>
    <row r="15" spans="2:11" ht="35.200000000000003" customHeight="1">
      <c r="B15" s="16" t="s">
        <v>482</v>
      </c>
      <c r="C15" s="8" t="s">
        <v>145</v>
      </c>
      <c r="D15" s="8" t="s">
        <v>483</v>
      </c>
      <c r="E15" s="8" t="s">
        <v>443</v>
      </c>
      <c r="F15" s="8">
        <v>2</v>
      </c>
      <c r="G15" s="8">
        <v>5.5</v>
      </c>
      <c r="H15" s="8"/>
      <c r="I15" s="14"/>
      <c r="J15" s="8">
        <f>F15*G15</f>
        <v>11</v>
      </c>
      <c r="K15" s="8" t="s">
        <v>484</v>
      </c>
    </row>
    <row r="16" spans="2:11" ht="29.6">
      <c r="B16" s="8" t="s">
        <v>444</v>
      </c>
      <c r="C16" s="8" t="s">
        <v>445</v>
      </c>
      <c r="D16" s="8" t="s">
        <v>445</v>
      </c>
      <c r="E16" s="8" t="s">
        <v>446</v>
      </c>
      <c r="F16" s="8">
        <v>8</v>
      </c>
      <c r="G16" s="8"/>
      <c r="H16" s="13"/>
      <c r="I16" s="13"/>
      <c r="J16" s="8">
        <f>F16</f>
        <v>8</v>
      </c>
      <c r="K16" s="139" t="s">
        <v>447</v>
      </c>
    </row>
    <row r="17" spans="2:11">
      <c r="B17" s="14"/>
      <c r="C17" s="8"/>
      <c r="D17" s="8"/>
      <c r="E17" s="13"/>
      <c r="F17" s="8"/>
      <c r="G17" s="8"/>
      <c r="H17" s="13"/>
      <c r="I17" s="13"/>
      <c r="J17" s="8"/>
      <c r="K17" s="14"/>
    </row>
    <row r="18" spans="2:11" ht="22.35" customHeight="1">
      <c r="B18" s="6" t="s">
        <v>167</v>
      </c>
      <c r="C18" s="7"/>
      <c r="D18" s="7"/>
      <c r="E18" s="6"/>
      <c r="F18" s="6"/>
      <c r="G18" s="15"/>
      <c r="H18" s="13"/>
      <c r="I18" s="12"/>
      <c r="J18" s="21"/>
      <c r="K18" s="14"/>
    </row>
    <row r="19" spans="2:11" ht="45" customHeight="1">
      <c r="B19" s="6"/>
      <c r="C19" s="6" t="s">
        <v>485</v>
      </c>
      <c r="D19" s="16"/>
      <c r="E19" s="6"/>
      <c r="F19" s="6"/>
      <c r="G19" s="15"/>
      <c r="H19" s="13"/>
      <c r="I19" s="7" t="s">
        <v>81</v>
      </c>
      <c r="J19" s="21">
        <f>+J15</f>
        <v>11</v>
      </c>
      <c r="K19" s="14"/>
    </row>
    <row r="20" spans="2:11" ht="52.1" customHeight="1">
      <c r="B20" s="6"/>
      <c r="C20" s="6" t="s">
        <v>448</v>
      </c>
      <c r="D20" s="14"/>
      <c r="E20" s="16"/>
      <c r="F20" s="16"/>
      <c r="G20" s="8"/>
      <c r="H20" s="8"/>
      <c r="I20" s="7" t="s">
        <v>27</v>
      </c>
      <c r="J20" s="7">
        <f>J16*2</f>
        <v>16</v>
      </c>
      <c r="K20" s="14"/>
    </row>
    <row r="21" spans="2:11" ht="22.35" customHeight="1">
      <c r="B21" s="6"/>
      <c r="C21" s="17"/>
      <c r="D21" s="14"/>
      <c r="E21" s="16"/>
      <c r="F21" s="16"/>
      <c r="G21" s="8"/>
      <c r="H21" s="8"/>
      <c r="I21" s="7"/>
      <c r="J21" s="21"/>
      <c r="K21" s="14"/>
    </row>
    <row r="22" spans="2:11" ht="22.35" customHeight="1">
      <c r="B22" s="6"/>
      <c r="C22" s="322"/>
      <c r="D22" s="322"/>
      <c r="E22" s="16"/>
      <c r="F22" s="16"/>
      <c r="G22" s="8"/>
      <c r="H22" s="8"/>
      <c r="I22" s="7"/>
      <c r="J22" s="21"/>
      <c r="K22" s="14"/>
    </row>
    <row r="23" spans="2:11" ht="22.35" customHeight="1">
      <c r="B23" s="6"/>
      <c r="C23" s="379"/>
      <c r="D23" s="379"/>
      <c r="E23" s="16"/>
      <c r="F23" s="16"/>
      <c r="G23" s="8"/>
      <c r="H23" s="8"/>
      <c r="I23" s="7"/>
      <c r="J23" s="21"/>
      <c r="K23" s="14"/>
    </row>
    <row r="24" spans="2:11" ht="22.35" customHeight="1">
      <c r="B24" s="14"/>
      <c r="C24" s="323"/>
      <c r="D24" s="323"/>
      <c r="E24" s="13"/>
      <c r="F24" s="13"/>
      <c r="G24" s="13"/>
      <c r="H24" s="13"/>
      <c r="I24" s="13"/>
      <c r="J24" s="21"/>
      <c r="K24" s="14"/>
    </row>
    <row r="25" spans="2:11" ht="21.7" customHeight="1">
      <c r="B25" s="14"/>
      <c r="C25" s="13"/>
      <c r="D25" s="13"/>
      <c r="E25" s="13"/>
      <c r="F25" s="13"/>
      <c r="G25" s="13"/>
      <c r="H25" s="13"/>
      <c r="I25" s="13"/>
      <c r="J25" s="21"/>
      <c r="K25" s="24"/>
    </row>
    <row r="26" spans="2:11" ht="21.7" customHeight="1">
      <c r="B26" s="16"/>
      <c r="C26" s="13"/>
      <c r="D26" s="13"/>
      <c r="E26" s="13"/>
      <c r="F26" s="13"/>
      <c r="G26" s="13"/>
      <c r="H26" s="13"/>
      <c r="I26" s="13"/>
      <c r="J26" s="21"/>
      <c r="K26" s="24"/>
    </row>
    <row r="27" spans="2:11">
      <c r="B27" s="16"/>
      <c r="C27" s="16"/>
      <c r="D27" s="16"/>
      <c r="E27" s="16"/>
      <c r="F27" s="16"/>
      <c r="G27" s="13"/>
      <c r="H27" s="13"/>
      <c r="I27" s="13"/>
      <c r="J27" s="24"/>
      <c r="K27" s="14"/>
    </row>
    <row r="28" spans="2:11">
      <c r="B28" s="14"/>
      <c r="C28" s="8"/>
      <c r="D28" s="8"/>
      <c r="E28" s="13"/>
      <c r="F28" s="13"/>
      <c r="G28" s="13"/>
      <c r="H28" s="13"/>
      <c r="I28" s="13"/>
      <c r="J28" s="13"/>
      <c r="K28" s="14"/>
    </row>
    <row r="29" spans="2:11">
      <c r="B29" s="324" t="s">
        <v>449</v>
      </c>
      <c r="C29" s="324"/>
      <c r="D29" s="324"/>
      <c r="E29" s="324"/>
      <c r="F29" s="324"/>
      <c r="G29" s="324"/>
      <c r="H29" s="324"/>
      <c r="I29" s="324"/>
      <c r="J29" s="324"/>
      <c r="K29" s="14"/>
    </row>
    <row r="30" spans="2:11">
      <c r="B30" s="8"/>
      <c r="C30" s="8"/>
      <c r="D30" s="8"/>
      <c r="E30" s="13"/>
      <c r="F30" s="13"/>
      <c r="G30" s="13"/>
      <c r="H30" s="13"/>
      <c r="I30" s="13"/>
      <c r="J30" s="13"/>
      <c r="K30" s="14"/>
    </row>
    <row r="31" spans="2:11" s="1" customFormat="1" ht="29.1" customHeight="1">
      <c r="B31" s="6" t="s">
        <v>1</v>
      </c>
      <c r="C31" s="337" t="s">
        <v>2</v>
      </c>
      <c r="D31" s="337"/>
      <c r="E31" s="337"/>
      <c r="F31" s="337" t="s">
        <v>3</v>
      </c>
      <c r="G31" s="337"/>
      <c r="H31" s="7" t="s">
        <v>4</v>
      </c>
      <c r="I31" s="7" t="s">
        <v>5</v>
      </c>
      <c r="J31" s="7" t="s">
        <v>172</v>
      </c>
      <c r="K31" s="7" t="s">
        <v>173</v>
      </c>
    </row>
    <row r="32" spans="2:11" s="1" customFormat="1" ht="162" customHeight="1">
      <c r="B32" s="16">
        <v>1</v>
      </c>
      <c r="C32" s="328" t="s">
        <v>174</v>
      </c>
      <c r="D32" s="329"/>
      <c r="E32" s="329"/>
      <c r="F32" s="330" t="s">
        <v>8</v>
      </c>
      <c r="G32" s="330"/>
      <c r="H32" s="8" t="s">
        <v>175</v>
      </c>
      <c r="I32" s="22">
        <v>1</v>
      </c>
      <c r="J32" s="23"/>
      <c r="K32" s="16"/>
    </row>
    <row r="33" spans="2:11" s="1" customFormat="1" ht="209.6" customHeight="1">
      <c r="B33" s="16">
        <v>2</v>
      </c>
      <c r="C33" s="328" t="s">
        <v>176</v>
      </c>
      <c r="D33" s="329"/>
      <c r="E33" s="329"/>
      <c r="F33" s="330" t="s">
        <v>11</v>
      </c>
      <c r="G33" s="330"/>
      <c r="H33" s="16" t="s">
        <v>12</v>
      </c>
      <c r="I33" s="16"/>
      <c r="J33" s="23"/>
      <c r="K33" s="16"/>
    </row>
    <row r="34" spans="2:11" s="1" customFormat="1" ht="236.6" customHeight="1">
      <c r="B34" s="16">
        <v>3</v>
      </c>
      <c r="C34" s="328" t="s">
        <v>177</v>
      </c>
      <c r="D34" s="329"/>
      <c r="E34" s="329"/>
      <c r="F34" s="330" t="s">
        <v>14</v>
      </c>
      <c r="G34" s="330"/>
      <c r="H34" s="16" t="s">
        <v>15</v>
      </c>
      <c r="I34" s="16"/>
      <c r="J34" s="23"/>
      <c r="K34" s="16"/>
    </row>
    <row r="35" spans="2:11" s="1" customFormat="1" ht="194.95" customHeight="1">
      <c r="B35" s="16">
        <v>4</v>
      </c>
      <c r="C35" s="328" t="s">
        <v>178</v>
      </c>
      <c r="D35" s="329"/>
      <c r="E35" s="329"/>
      <c r="F35" s="330" t="s">
        <v>16</v>
      </c>
      <c r="G35" s="330"/>
      <c r="H35" s="16" t="s">
        <v>17</v>
      </c>
      <c r="I35" s="16"/>
      <c r="J35" s="23"/>
      <c r="K35" s="16"/>
    </row>
    <row r="36" spans="2:11" s="1" customFormat="1" ht="88.4" customHeight="1">
      <c r="B36" s="16">
        <v>5</v>
      </c>
      <c r="C36" s="328" t="s">
        <v>179</v>
      </c>
      <c r="D36" s="329"/>
      <c r="E36" s="329"/>
      <c r="F36" s="330" t="s">
        <v>112</v>
      </c>
      <c r="G36" s="330"/>
      <c r="H36" s="16" t="s">
        <v>12</v>
      </c>
      <c r="I36" s="22"/>
      <c r="J36" s="23"/>
      <c r="K36" s="16"/>
    </row>
    <row r="37" spans="2:11" s="1" customFormat="1" ht="272.60000000000002" customHeight="1">
      <c r="B37" s="16">
        <v>6</v>
      </c>
      <c r="C37" s="328" t="s">
        <v>180</v>
      </c>
      <c r="D37" s="329"/>
      <c r="E37" s="329"/>
      <c r="F37" s="330" t="s">
        <v>20</v>
      </c>
      <c r="G37" s="330"/>
      <c r="H37" s="8" t="s">
        <v>21</v>
      </c>
      <c r="I37" s="22"/>
      <c r="J37" s="23"/>
      <c r="K37" s="16"/>
    </row>
    <row r="38" spans="2:11" s="1" customFormat="1" ht="192.05" customHeight="1">
      <c r="B38" s="16">
        <v>7</v>
      </c>
      <c r="C38" s="328" t="s">
        <v>181</v>
      </c>
      <c r="D38" s="329"/>
      <c r="E38" s="329"/>
      <c r="F38" s="330" t="s">
        <v>22</v>
      </c>
      <c r="G38" s="330"/>
      <c r="H38" s="8" t="s">
        <v>23</v>
      </c>
      <c r="I38" s="16"/>
      <c r="J38" s="23"/>
      <c r="K38" s="16"/>
    </row>
    <row r="39" spans="2:11" s="1" customFormat="1" ht="232.75" customHeight="1">
      <c r="B39" s="16">
        <v>8</v>
      </c>
      <c r="C39" s="328" t="s">
        <v>182</v>
      </c>
      <c r="D39" s="329"/>
      <c r="E39" s="329"/>
      <c r="F39" s="330" t="s">
        <v>183</v>
      </c>
      <c r="G39" s="330"/>
      <c r="H39" s="8" t="s">
        <v>25</v>
      </c>
      <c r="I39" s="16"/>
      <c r="J39" s="23"/>
      <c r="K39" s="16"/>
    </row>
    <row r="40" spans="2:11" s="1" customFormat="1" ht="292.35000000000002" customHeight="1">
      <c r="B40" s="16">
        <v>9</v>
      </c>
      <c r="C40" s="328" t="s">
        <v>184</v>
      </c>
      <c r="D40" s="329"/>
      <c r="E40" s="329"/>
      <c r="F40" s="330" t="s">
        <v>26</v>
      </c>
      <c r="G40" s="330"/>
      <c r="H40" s="8" t="s">
        <v>27</v>
      </c>
      <c r="I40" s="16"/>
      <c r="J40" s="23"/>
      <c r="K40" s="16"/>
    </row>
    <row r="41" spans="2:11" s="1" customFormat="1" ht="262.8" customHeight="1">
      <c r="B41" s="16">
        <v>10</v>
      </c>
      <c r="C41" s="328" t="s">
        <v>185</v>
      </c>
      <c r="D41" s="329"/>
      <c r="E41" s="329"/>
      <c r="F41" s="330" t="s">
        <v>29</v>
      </c>
      <c r="G41" s="330"/>
      <c r="H41" s="8" t="s">
        <v>27</v>
      </c>
      <c r="I41" s="16"/>
      <c r="J41" s="23"/>
      <c r="K41" s="16"/>
    </row>
    <row r="42" spans="2:11" s="1" customFormat="1" ht="248.95" customHeight="1">
      <c r="B42" s="16">
        <v>11</v>
      </c>
      <c r="C42" s="328" t="s">
        <v>450</v>
      </c>
      <c r="D42" s="329"/>
      <c r="E42" s="329"/>
      <c r="F42" s="330" t="s">
        <v>31</v>
      </c>
      <c r="G42" s="330"/>
      <c r="H42" s="8" t="s">
        <v>27</v>
      </c>
      <c r="I42" s="16"/>
      <c r="J42" s="23"/>
      <c r="K42" s="16"/>
    </row>
    <row r="43" spans="2:11" s="1" customFormat="1" ht="145.80000000000001" customHeight="1">
      <c r="B43" s="16">
        <v>12</v>
      </c>
      <c r="C43" s="328" t="s">
        <v>451</v>
      </c>
      <c r="D43" s="329"/>
      <c r="E43" s="329"/>
      <c r="F43" s="330" t="s">
        <v>33</v>
      </c>
      <c r="G43" s="330"/>
      <c r="H43" s="8" t="s">
        <v>27</v>
      </c>
      <c r="I43" s="16"/>
      <c r="J43" s="23"/>
      <c r="K43" s="16"/>
    </row>
    <row r="44" spans="2:11" s="1" customFormat="1" ht="282.7" customHeight="1">
      <c r="B44" s="16">
        <v>13</v>
      </c>
      <c r="C44" s="328" t="s">
        <v>452</v>
      </c>
      <c r="D44" s="329"/>
      <c r="E44" s="329"/>
      <c r="F44" s="330" t="s">
        <v>35</v>
      </c>
      <c r="G44" s="330"/>
      <c r="H44" s="8" t="s">
        <v>27</v>
      </c>
      <c r="I44" s="16"/>
      <c r="J44" s="23"/>
      <c r="K44" s="16"/>
    </row>
    <row r="45" spans="2:11" s="1" customFormat="1" ht="166.85" customHeight="1">
      <c r="B45" s="16">
        <v>14</v>
      </c>
      <c r="C45" s="328" t="s">
        <v>453</v>
      </c>
      <c r="D45" s="329"/>
      <c r="E45" s="329"/>
      <c r="F45" s="330" t="s">
        <v>37</v>
      </c>
      <c r="G45" s="330"/>
      <c r="H45" s="8" t="s">
        <v>27</v>
      </c>
      <c r="I45" s="16"/>
      <c r="J45" s="23"/>
      <c r="K45" s="16"/>
    </row>
    <row r="46" spans="2:11" s="1" customFormat="1" ht="270.64999999999998" customHeight="1">
      <c r="B46" s="16">
        <v>15</v>
      </c>
      <c r="C46" s="328" t="s">
        <v>454</v>
      </c>
      <c r="D46" s="329"/>
      <c r="E46" s="329"/>
      <c r="F46" s="330" t="s">
        <v>39</v>
      </c>
      <c r="G46" s="330"/>
      <c r="H46" s="16" t="s">
        <v>12</v>
      </c>
      <c r="I46" s="16"/>
      <c r="J46" s="23"/>
      <c r="K46" s="16"/>
    </row>
    <row r="47" spans="2:11" s="1" customFormat="1" ht="200.6" customHeight="1">
      <c r="B47" s="16">
        <v>16</v>
      </c>
      <c r="C47" s="328" t="s">
        <v>455</v>
      </c>
      <c r="D47" s="329"/>
      <c r="E47" s="329"/>
      <c r="F47" s="330" t="s">
        <v>40</v>
      </c>
      <c r="G47" s="330"/>
      <c r="H47" s="16"/>
      <c r="I47" s="16"/>
      <c r="J47" s="23"/>
      <c r="K47" s="16"/>
    </row>
    <row r="48" spans="2:11" s="1" customFormat="1" ht="52.75" customHeight="1">
      <c r="B48" s="16">
        <v>17</v>
      </c>
      <c r="C48" s="328" t="s">
        <v>41</v>
      </c>
      <c r="D48" s="328"/>
      <c r="E48" s="328"/>
      <c r="F48" s="330" t="s">
        <v>456</v>
      </c>
      <c r="G48" s="330"/>
      <c r="H48" s="7"/>
      <c r="I48" s="16"/>
      <c r="J48" s="23"/>
      <c r="K48" s="16"/>
    </row>
    <row r="49" spans="2:11" s="1" customFormat="1" ht="86.95" customHeight="1">
      <c r="B49" s="16">
        <v>18</v>
      </c>
      <c r="C49" s="328" t="s">
        <v>193</v>
      </c>
      <c r="D49" s="329"/>
      <c r="E49" s="329"/>
      <c r="F49" s="330" t="s">
        <v>43</v>
      </c>
      <c r="G49" s="330"/>
      <c r="H49" s="16" t="s">
        <v>12</v>
      </c>
      <c r="I49" s="16"/>
      <c r="J49" s="23"/>
      <c r="K49" s="16"/>
    </row>
    <row r="50" spans="2:11" s="1" customFormat="1" ht="163.44999999999999" customHeight="1">
      <c r="B50" s="16">
        <v>19</v>
      </c>
      <c r="C50" s="328" t="s">
        <v>257</v>
      </c>
      <c r="D50" s="329"/>
      <c r="E50" s="329"/>
      <c r="F50" s="330" t="s">
        <v>45</v>
      </c>
      <c r="G50" s="330"/>
      <c r="H50" s="16" t="s">
        <v>12</v>
      </c>
      <c r="I50" s="22"/>
      <c r="J50" s="23"/>
      <c r="K50" s="8"/>
    </row>
    <row r="51" spans="2:11" s="1" customFormat="1" ht="122.5" customHeight="1">
      <c r="B51" s="16">
        <v>20</v>
      </c>
      <c r="C51" s="328" t="s">
        <v>195</v>
      </c>
      <c r="D51" s="329"/>
      <c r="E51" s="329"/>
      <c r="F51" s="330" t="s">
        <v>47</v>
      </c>
      <c r="G51" s="330"/>
      <c r="H51" s="16" t="s">
        <v>12</v>
      </c>
      <c r="I51" s="22">
        <v>0</v>
      </c>
      <c r="J51" s="23"/>
      <c r="K51" s="16"/>
    </row>
    <row r="52" spans="2:11" s="1" customFormat="1" ht="103.85" customHeight="1">
      <c r="B52" s="16">
        <v>21</v>
      </c>
      <c r="C52" s="328" t="s">
        <v>457</v>
      </c>
      <c r="D52" s="329"/>
      <c r="E52" s="329"/>
      <c r="F52" s="330" t="s">
        <v>48</v>
      </c>
      <c r="G52" s="330"/>
      <c r="H52" s="16" t="s">
        <v>12</v>
      </c>
      <c r="I52" s="22">
        <v>0</v>
      </c>
      <c r="J52" s="23"/>
      <c r="K52" s="16"/>
    </row>
    <row r="53" spans="2:11" s="1" customFormat="1" ht="214.75" customHeight="1">
      <c r="B53" s="16">
        <v>22</v>
      </c>
      <c r="C53" s="328" t="s">
        <v>458</v>
      </c>
      <c r="D53" s="329"/>
      <c r="E53" s="329"/>
      <c r="F53" s="330" t="s">
        <v>50</v>
      </c>
      <c r="G53" s="330"/>
      <c r="H53" s="16" t="s">
        <v>12</v>
      </c>
      <c r="I53" s="16"/>
      <c r="J53" s="23"/>
      <c r="K53" s="16"/>
    </row>
    <row r="54" spans="2:11" s="1" customFormat="1" ht="32.15" customHeight="1">
      <c r="B54" s="16">
        <v>23</v>
      </c>
      <c r="C54" s="328" t="s">
        <v>459</v>
      </c>
      <c r="D54" s="328"/>
      <c r="E54" s="328"/>
      <c r="F54" s="330"/>
      <c r="G54" s="330"/>
      <c r="H54" s="6"/>
      <c r="I54" s="16"/>
      <c r="J54" s="23"/>
      <c r="K54" s="16"/>
    </row>
    <row r="55" spans="2:11" s="1" customFormat="1" ht="64.45" customHeight="1">
      <c r="B55" s="16">
        <v>24</v>
      </c>
      <c r="C55" s="328" t="s">
        <v>198</v>
      </c>
      <c r="D55" s="329"/>
      <c r="E55" s="329"/>
      <c r="F55" s="330" t="s">
        <v>54</v>
      </c>
      <c r="G55" s="330"/>
      <c r="H55" s="16"/>
      <c r="I55" s="16"/>
      <c r="J55" s="23"/>
      <c r="K55" s="14"/>
    </row>
    <row r="56" spans="2:11" s="1" customFormat="1" ht="102.7" customHeight="1">
      <c r="B56" s="16">
        <v>25</v>
      </c>
      <c r="C56" s="328" t="s">
        <v>460</v>
      </c>
      <c r="D56" s="329"/>
      <c r="E56" s="329"/>
      <c r="F56" s="330" t="s">
        <v>55</v>
      </c>
      <c r="G56" s="330"/>
      <c r="H56" s="8" t="s">
        <v>27</v>
      </c>
      <c r="I56" s="22"/>
      <c r="J56" s="23"/>
      <c r="K56" s="8"/>
    </row>
    <row r="57" spans="2:11" s="1" customFormat="1" ht="216.65" customHeight="1">
      <c r="B57" s="16">
        <v>26</v>
      </c>
      <c r="C57" s="328" t="s">
        <v>461</v>
      </c>
      <c r="D57" s="329"/>
      <c r="E57" s="329"/>
      <c r="F57" s="330" t="s">
        <v>56</v>
      </c>
      <c r="G57" s="330"/>
      <c r="H57" s="8" t="s">
        <v>27</v>
      </c>
      <c r="I57" s="16"/>
      <c r="J57" s="23"/>
      <c r="K57" s="16"/>
    </row>
    <row r="58" spans="2:11" s="1" customFormat="1" ht="180.65" customHeight="1">
      <c r="B58" s="16">
        <v>27</v>
      </c>
      <c r="C58" s="328" t="s">
        <v>462</v>
      </c>
      <c r="D58" s="329"/>
      <c r="E58" s="329"/>
      <c r="F58" s="330" t="s">
        <v>57</v>
      </c>
      <c r="G58" s="330"/>
      <c r="H58" s="8" t="s">
        <v>27</v>
      </c>
      <c r="I58" s="16"/>
      <c r="J58" s="23"/>
      <c r="K58" s="16"/>
    </row>
    <row r="59" spans="2:11" s="1" customFormat="1" ht="153" customHeight="1">
      <c r="B59" s="16">
        <v>28</v>
      </c>
      <c r="C59" s="329" t="s">
        <v>202</v>
      </c>
      <c r="D59" s="329"/>
      <c r="E59" s="329"/>
      <c r="F59" s="330" t="s">
        <v>59</v>
      </c>
      <c r="G59" s="330"/>
      <c r="H59" s="8" t="s">
        <v>12</v>
      </c>
      <c r="I59" s="22">
        <f>J94</f>
        <v>13</v>
      </c>
      <c r="J59" s="23"/>
      <c r="K59" s="16"/>
    </row>
    <row r="60" spans="2:11" s="1" customFormat="1" ht="111.7" customHeight="1">
      <c r="B60" s="16">
        <v>29</v>
      </c>
      <c r="C60" s="328" t="s">
        <v>463</v>
      </c>
      <c r="D60" s="329"/>
      <c r="E60" s="329"/>
      <c r="F60" s="330" t="s">
        <v>60</v>
      </c>
      <c r="G60" s="330"/>
      <c r="H60" s="8" t="s">
        <v>12</v>
      </c>
      <c r="I60" s="22"/>
      <c r="J60" s="23"/>
      <c r="K60" s="16"/>
    </row>
    <row r="61" spans="2:11" s="1" customFormat="1" ht="241.75" customHeight="1">
      <c r="B61" s="16">
        <v>30</v>
      </c>
      <c r="C61" s="328" t="s">
        <v>464</v>
      </c>
      <c r="D61" s="329"/>
      <c r="E61" s="329"/>
      <c r="F61" s="330" t="s">
        <v>62</v>
      </c>
      <c r="G61" s="330"/>
      <c r="H61" s="8" t="s">
        <v>27</v>
      </c>
      <c r="I61" s="22"/>
      <c r="J61" s="23"/>
      <c r="K61" s="16"/>
    </row>
    <row r="62" spans="2:11" s="1" customFormat="1" ht="248.95" customHeight="1">
      <c r="B62" s="16">
        <v>31</v>
      </c>
      <c r="C62" s="329" t="s">
        <v>465</v>
      </c>
      <c r="D62" s="329"/>
      <c r="E62" s="329"/>
      <c r="F62" s="330" t="s">
        <v>64</v>
      </c>
      <c r="G62" s="330"/>
      <c r="H62" s="8" t="s">
        <v>65</v>
      </c>
      <c r="I62" s="22"/>
      <c r="J62" s="23"/>
      <c r="K62" s="16"/>
    </row>
    <row r="63" spans="2:11" s="1" customFormat="1" ht="138.05000000000001" customHeight="1">
      <c r="B63" s="16">
        <v>32</v>
      </c>
      <c r="C63" s="328" t="s">
        <v>466</v>
      </c>
      <c r="D63" s="329"/>
      <c r="E63" s="329"/>
      <c r="F63" s="330" t="s">
        <v>67</v>
      </c>
      <c r="G63" s="330"/>
      <c r="H63" s="8" t="s">
        <v>208</v>
      </c>
      <c r="I63" s="22"/>
      <c r="J63" s="23"/>
      <c r="K63" s="16"/>
    </row>
    <row r="64" spans="2:11" s="1" customFormat="1" ht="166.85" customHeight="1">
      <c r="B64" s="16">
        <v>33</v>
      </c>
      <c r="C64" s="328" t="s">
        <v>209</v>
      </c>
      <c r="D64" s="329"/>
      <c r="E64" s="329"/>
      <c r="F64" s="330" t="s">
        <v>69</v>
      </c>
      <c r="G64" s="330"/>
      <c r="H64" s="8" t="s">
        <v>65</v>
      </c>
      <c r="I64" s="22"/>
      <c r="J64" s="23"/>
      <c r="K64" s="16"/>
    </row>
    <row r="65" spans="2:11" s="1" customFormat="1" ht="165.05" customHeight="1">
      <c r="B65" s="16">
        <v>34</v>
      </c>
      <c r="C65" s="328" t="s">
        <v>210</v>
      </c>
      <c r="D65" s="329"/>
      <c r="E65" s="329"/>
      <c r="F65" s="330" t="s">
        <v>71</v>
      </c>
      <c r="G65" s="330"/>
      <c r="H65" s="8" t="s">
        <v>25</v>
      </c>
      <c r="I65" s="16"/>
      <c r="J65" s="23"/>
      <c r="K65" s="16"/>
    </row>
    <row r="66" spans="2:11" s="1" customFormat="1" ht="409.35" customHeight="1">
      <c r="B66" s="16">
        <v>35</v>
      </c>
      <c r="C66" s="328" t="s">
        <v>467</v>
      </c>
      <c r="D66" s="329"/>
      <c r="E66" s="329"/>
      <c r="F66" s="330" t="s">
        <v>72</v>
      </c>
      <c r="G66" s="330"/>
      <c r="H66" s="8" t="s">
        <v>21</v>
      </c>
      <c r="I66" s="16"/>
      <c r="J66" s="23"/>
      <c r="K66" s="16"/>
    </row>
    <row r="67" spans="2:11" s="1" customFormat="1" ht="201.05" customHeight="1">
      <c r="B67" s="16">
        <v>36</v>
      </c>
      <c r="C67" s="328" t="s">
        <v>212</v>
      </c>
      <c r="D67" s="329"/>
      <c r="E67" s="329"/>
      <c r="F67" s="330" t="s">
        <v>115</v>
      </c>
      <c r="G67" s="330"/>
      <c r="H67" s="16" t="s">
        <v>17</v>
      </c>
      <c r="I67" s="16"/>
      <c r="J67" s="23"/>
      <c r="K67" s="16"/>
    </row>
    <row r="68" spans="2:11" s="1" customFormat="1" ht="201.05" customHeight="1">
      <c r="B68" s="16">
        <v>37</v>
      </c>
      <c r="C68" s="328" t="s">
        <v>468</v>
      </c>
      <c r="D68" s="329"/>
      <c r="E68" s="329"/>
      <c r="F68" s="330" t="s">
        <v>75</v>
      </c>
      <c r="G68" s="330"/>
      <c r="H68" s="16" t="s">
        <v>17</v>
      </c>
      <c r="I68" s="16"/>
      <c r="J68" s="23"/>
      <c r="K68" s="16"/>
    </row>
    <row r="69" spans="2:11" s="1" customFormat="1" ht="140.94999999999999" customHeight="1">
      <c r="B69" s="16">
        <v>38</v>
      </c>
      <c r="C69" s="329" t="s">
        <v>76</v>
      </c>
      <c r="D69" s="329"/>
      <c r="E69" s="329"/>
      <c r="F69" s="334" t="s">
        <v>469</v>
      </c>
      <c r="G69" s="334"/>
      <c r="H69" s="16" t="s">
        <v>17</v>
      </c>
      <c r="I69" s="24"/>
      <c r="J69" s="23"/>
      <c r="K69" s="16"/>
    </row>
    <row r="70" spans="2:11" s="1" customFormat="1" ht="228.7" customHeight="1">
      <c r="B70" s="16">
        <v>39</v>
      </c>
      <c r="C70" s="329" t="s">
        <v>79</v>
      </c>
      <c r="D70" s="329"/>
      <c r="E70" s="329"/>
      <c r="F70" s="334" t="s">
        <v>80</v>
      </c>
      <c r="G70" s="334"/>
      <c r="H70" s="16" t="s">
        <v>17</v>
      </c>
      <c r="I70" s="24"/>
      <c r="J70" s="23"/>
      <c r="K70" s="16"/>
    </row>
    <row r="71" spans="2:11" s="1" customFormat="1" ht="228.7" customHeight="1">
      <c r="B71" s="16">
        <v>40</v>
      </c>
      <c r="C71" s="333" t="s">
        <v>82</v>
      </c>
      <c r="D71" s="333"/>
      <c r="E71" s="333"/>
      <c r="F71" s="334" t="s">
        <v>470</v>
      </c>
      <c r="G71" s="334"/>
      <c r="H71" s="16" t="s">
        <v>15</v>
      </c>
      <c r="I71" s="24"/>
      <c r="J71" s="23"/>
      <c r="K71" s="16"/>
    </row>
    <row r="72" spans="2:11" s="1" customFormat="1" ht="228.7" customHeight="1">
      <c r="B72" s="16">
        <v>41</v>
      </c>
      <c r="C72" s="329" t="s">
        <v>84</v>
      </c>
      <c r="D72" s="329"/>
      <c r="E72" s="329"/>
      <c r="F72" s="330" t="s">
        <v>471</v>
      </c>
      <c r="G72" s="330"/>
      <c r="H72" s="8" t="s">
        <v>81</v>
      </c>
      <c r="I72" s="16"/>
      <c r="J72" s="23"/>
      <c r="K72" s="16"/>
    </row>
    <row r="73" spans="2:11" s="1" customFormat="1" ht="201.05" customHeight="1">
      <c r="B73" s="16">
        <v>42</v>
      </c>
      <c r="C73" s="333" t="s">
        <v>86</v>
      </c>
      <c r="D73" s="333"/>
      <c r="E73" s="333"/>
      <c r="F73" s="330" t="s">
        <v>472</v>
      </c>
      <c r="G73" s="330"/>
      <c r="H73" s="8" t="s">
        <v>81</v>
      </c>
      <c r="I73" s="16"/>
      <c r="J73" s="23"/>
      <c r="K73" s="16"/>
    </row>
    <row r="74" spans="2:11" s="1" customFormat="1" ht="145.80000000000001" customHeight="1">
      <c r="B74" s="16">
        <v>43</v>
      </c>
      <c r="C74" s="329" t="s">
        <v>89</v>
      </c>
      <c r="D74" s="329"/>
      <c r="E74" s="329"/>
      <c r="F74" s="330" t="s">
        <v>472</v>
      </c>
      <c r="G74" s="330"/>
      <c r="H74" s="8" t="s">
        <v>27</v>
      </c>
      <c r="I74" s="16"/>
      <c r="J74" s="23"/>
      <c r="K74" s="16"/>
    </row>
    <row r="75" spans="2:11" s="1" customFormat="1" ht="161.55000000000001" customHeight="1">
      <c r="B75" s="16">
        <v>44</v>
      </c>
      <c r="C75" s="329" t="s">
        <v>91</v>
      </c>
      <c r="D75" s="329"/>
      <c r="E75" s="329"/>
      <c r="F75" s="330" t="s">
        <v>473</v>
      </c>
      <c r="G75" s="330"/>
      <c r="H75" s="8" t="s">
        <v>17</v>
      </c>
      <c r="I75" s="16"/>
      <c r="J75" s="23"/>
      <c r="K75" s="16"/>
    </row>
    <row r="76" spans="2:11" s="1" customFormat="1" ht="161.55000000000001" customHeight="1">
      <c r="B76" s="16">
        <v>45</v>
      </c>
      <c r="C76" s="329" t="s">
        <v>214</v>
      </c>
      <c r="D76" s="329"/>
      <c r="E76" s="329"/>
      <c r="F76" s="330" t="s">
        <v>474</v>
      </c>
      <c r="G76" s="330"/>
      <c r="H76" s="8" t="s">
        <v>17</v>
      </c>
      <c r="I76" s="22"/>
      <c r="J76" s="23"/>
      <c r="K76" s="16"/>
    </row>
    <row r="77" spans="2:11" s="1" customFormat="1" ht="136.44999999999999" customHeight="1">
      <c r="B77" s="16">
        <v>46</v>
      </c>
      <c r="C77" s="329" t="s">
        <v>216</v>
      </c>
      <c r="D77" s="329"/>
      <c r="E77" s="329"/>
      <c r="F77" s="330" t="s">
        <v>475</v>
      </c>
      <c r="G77" s="330"/>
      <c r="H77" s="8" t="s">
        <v>17</v>
      </c>
      <c r="I77" s="22">
        <v>0</v>
      </c>
      <c r="J77" s="23"/>
      <c r="K77" s="16"/>
    </row>
    <row r="78" spans="2:11" s="1" customFormat="1" ht="167.95" customHeight="1">
      <c r="B78" s="16">
        <v>47</v>
      </c>
      <c r="C78" s="329" t="s">
        <v>97</v>
      </c>
      <c r="D78" s="329"/>
      <c r="E78" s="329"/>
      <c r="F78" s="330" t="s">
        <v>476</v>
      </c>
      <c r="G78" s="330"/>
      <c r="H78" s="8" t="s">
        <v>15</v>
      </c>
      <c r="I78" s="22"/>
      <c r="J78" s="23"/>
      <c r="K78" s="16">
        <v>0</v>
      </c>
    </row>
    <row r="79" spans="2:11" s="1" customFormat="1" ht="300.05" customHeight="1">
      <c r="B79" s="16">
        <v>48</v>
      </c>
      <c r="C79" s="329" t="s">
        <v>99</v>
      </c>
      <c r="D79" s="329"/>
      <c r="E79" s="329"/>
      <c r="F79" s="331" t="s">
        <v>477</v>
      </c>
      <c r="G79" s="332"/>
      <c r="H79" s="16" t="s">
        <v>27</v>
      </c>
      <c r="I79" s="22">
        <f>J20</f>
        <v>16</v>
      </c>
      <c r="J79" s="20"/>
      <c r="K79" s="20"/>
    </row>
    <row r="80" spans="2:11" s="1" customFormat="1" ht="162.65" customHeight="1">
      <c r="B80" s="16">
        <v>49</v>
      </c>
      <c r="C80" s="333" t="s">
        <v>102</v>
      </c>
      <c r="D80" s="333"/>
      <c r="E80" s="333"/>
      <c r="F80" s="331" t="s">
        <v>478</v>
      </c>
      <c r="G80" s="332"/>
      <c r="H80" s="16" t="s">
        <v>15</v>
      </c>
      <c r="I80" s="16"/>
      <c r="J80" s="16"/>
      <c r="K80" s="16"/>
    </row>
    <row r="81" spans="2:11" s="1" customFormat="1" ht="196.4" customHeight="1">
      <c r="B81" s="16">
        <v>50</v>
      </c>
      <c r="C81" s="333" t="s">
        <v>104</v>
      </c>
      <c r="D81" s="333"/>
      <c r="E81" s="333"/>
      <c r="F81" s="331" t="s">
        <v>479</v>
      </c>
      <c r="G81" s="332"/>
      <c r="H81" s="16" t="s">
        <v>27</v>
      </c>
      <c r="I81" s="16"/>
      <c r="J81" s="16"/>
      <c r="K81" s="16"/>
    </row>
    <row r="82" spans="2:11" s="1" customFormat="1">
      <c r="B82" s="325" t="s">
        <v>219</v>
      </c>
      <c r="C82" s="326"/>
      <c r="D82" s="327"/>
      <c r="E82" s="17" t="s">
        <v>220</v>
      </c>
      <c r="F82" s="17"/>
      <c r="G82" s="17" t="s">
        <v>221</v>
      </c>
      <c r="H82" s="17" t="s">
        <v>222</v>
      </c>
      <c r="I82" s="7" t="s">
        <v>223</v>
      </c>
      <c r="J82" s="17" t="s">
        <v>5</v>
      </c>
      <c r="K82" s="17" t="s">
        <v>4</v>
      </c>
    </row>
    <row r="83" spans="2:11" s="1" customFormat="1">
      <c r="B83" s="7"/>
      <c r="C83" s="7"/>
      <c r="D83" s="7"/>
      <c r="E83" s="17"/>
      <c r="F83" s="17"/>
      <c r="G83" s="17"/>
      <c r="H83" s="17"/>
      <c r="I83" s="7"/>
      <c r="J83" s="17"/>
      <c r="K83" s="17"/>
    </row>
    <row r="84" spans="2:11" s="1" customFormat="1" ht="14.5" customHeight="1">
      <c r="B84" s="14"/>
      <c r="C84" s="7"/>
      <c r="D84" s="7"/>
      <c r="E84" s="17"/>
      <c r="F84" s="17"/>
      <c r="G84" s="17"/>
      <c r="H84" s="17"/>
      <c r="I84" s="7"/>
      <c r="J84" s="17"/>
      <c r="K84" s="17"/>
    </row>
    <row r="85" spans="2:11" s="1" customFormat="1">
      <c r="B85" s="328" t="s">
        <v>224</v>
      </c>
      <c r="C85" s="328"/>
      <c r="D85" s="328"/>
      <c r="E85" s="328"/>
      <c r="F85" s="13"/>
      <c r="G85" s="13"/>
      <c r="H85" s="13"/>
      <c r="I85" s="8"/>
      <c r="J85" s="14"/>
      <c r="K85" s="17"/>
    </row>
    <row r="86" spans="2:11" s="1" customFormat="1">
      <c r="B86" s="317" t="s">
        <v>309</v>
      </c>
      <c r="C86" s="317"/>
      <c r="D86" s="317"/>
      <c r="E86" s="7">
        <v>0</v>
      </c>
      <c r="F86" s="13"/>
      <c r="G86" s="8"/>
      <c r="H86" s="8"/>
      <c r="I86" s="24"/>
      <c r="J86" s="33">
        <f>I86*H86*G86*E86</f>
        <v>0</v>
      </c>
      <c r="K86" s="17"/>
    </row>
    <row r="87" spans="2:11" s="1" customFormat="1">
      <c r="B87" s="318" t="s">
        <v>227</v>
      </c>
      <c r="C87" s="318"/>
      <c r="D87" s="318"/>
      <c r="E87" s="5"/>
      <c r="F87" s="13"/>
      <c r="G87" s="13"/>
      <c r="H87" s="13"/>
      <c r="I87" s="24"/>
      <c r="J87" s="33">
        <f>SUM(J86:J86)</f>
        <v>0</v>
      </c>
      <c r="K87" s="8" t="s">
        <v>21</v>
      </c>
    </row>
    <row r="88" spans="2:11" s="1" customFormat="1">
      <c r="B88" s="8"/>
      <c r="C88" s="31"/>
      <c r="D88" s="8"/>
      <c r="E88" s="5"/>
      <c r="F88" s="13"/>
      <c r="G88" s="13"/>
      <c r="H88" s="13"/>
      <c r="I88" s="24"/>
      <c r="J88" s="8"/>
      <c r="K88" s="8"/>
    </row>
    <row r="89" spans="2:11" s="1" customFormat="1">
      <c r="B89" s="14"/>
      <c r="C89" s="8"/>
      <c r="D89" s="8"/>
      <c r="E89" s="13"/>
      <c r="F89" s="13"/>
      <c r="G89" s="13"/>
      <c r="H89" s="13"/>
      <c r="I89" s="8"/>
      <c r="J89" s="13"/>
      <c r="K89" s="14"/>
    </row>
    <row r="90" spans="2:11">
      <c r="B90" s="324" t="s">
        <v>480</v>
      </c>
      <c r="C90" s="324"/>
      <c r="D90" s="324"/>
      <c r="E90" s="20"/>
      <c r="F90" s="20"/>
      <c r="G90" s="20"/>
      <c r="H90" s="20"/>
      <c r="I90" s="20"/>
      <c r="J90" s="140"/>
      <c r="K90" s="14"/>
    </row>
    <row r="91" spans="2:11">
      <c r="B91" s="317" t="s">
        <v>225</v>
      </c>
      <c r="C91" s="317"/>
      <c r="D91" s="317"/>
      <c r="E91" s="82"/>
      <c r="F91" s="82"/>
      <c r="G91" s="13"/>
      <c r="H91" s="13"/>
      <c r="I91" s="8"/>
      <c r="J91" s="86">
        <f>J19</f>
        <v>11</v>
      </c>
      <c r="K91" s="14"/>
    </row>
    <row r="92" spans="2:11">
      <c r="B92" s="317" t="s">
        <v>230</v>
      </c>
      <c r="C92" s="317"/>
      <c r="D92" s="317"/>
      <c r="E92" s="73"/>
      <c r="F92" s="73"/>
      <c r="G92" s="13"/>
      <c r="H92" s="13"/>
      <c r="I92" s="8"/>
      <c r="J92" s="85">
        <f>J91*0.1</f>
        <v>1.1000000000000001</v>
      </c>
      <c r="K92" s="14"/>
    </row>
    <row r="93" spans="2:11">
      <c r="B93" s="318" t="s">
        <v>227</v>
      </c>
      <c r="C93" s="318"/>
      <c r="D93" s="318"/>
      <c r="E93" s="73"/>
      <c r="F93" s="73"/>
      <c r="G93" s="13"/>
      <c r="H93" s="13"/>
      <c r="I93" s="8"/>
      <c r="J93" s="85">
        <f>SUM(J91:J92)</f>
        <v>12.1</v>
      </c>
      <c r="K93" s="8" t="s">
        <v>81</v>
      </c>
    </row>
    <row r="94" spans="2:11">
      <c r="B94" s="318" t="s">
        <v>227</v>
      </c>
      <c r="C94" s="318"/>
      <c r="D94" s="318"/>
      <c r="E94" s="73"/>
      <c r="F94" s="73"/>
      <c r="G94" s="13"/>
      <c r="H94" s="13"/>
      <c r="I94" s="8"/>
      <c r="J94" s="85">
        <f>ROUNDUP(J93,0)</f>
        <v>13</v>
      </c>
      <c r="K94" s="8" t="s">
        <v>81</v>
      </c>
    </row>
  </sheetData>
  <mergeCells count="123">
    <mergeCell ref="E9:K9"/>
    <mergeCell ref="G13:I13"/>
    <mergeCell ref="C22:D22"/>
    <mergeCell ref="C23:D23"/>
    <mergeCell ref="C24:D24"/>
    <mergeCell ref="B29:J29"/>
    <mergeCell ref="C31:E31"/>
    <mergeCell ref="F31:G31"/>
    <mergeCell ref="C32:E32"/>
    <mergeCell ref="F32:G32"/>
    <mergeCell ref="J13:J14"/>
    <mergeCell ref="K13:K14"/>
    <mergeCell ref="F33:G33"/>
    <mergeCell ref="C34:E34"/>
    <mergeCell ref="F34:G34"/>
    <mergeCell ref="C35:E35"/>
    <mergeCell ref="F35:G35"/>
    <mergeCell ref="C36:E36"/>
    <mergeCell ref="F36:G36"/>
    <mergeCell ref="C37:E37"/>
    <mergeCell ref="F37:G37"/>
    <mergeCell ref="F38:G38"/>
    <mergeCell ref="C39:E39"/>
    <mergeCell ref="F39:G39"/>
    <mergeCell ref="C40:E40"/>
    <mergeCell ref="F40:G40"/>
    <mergeCell ref="C41:E41"/>
    <mergeCell ref="F41:G41"/>
    <mergeCell ref="C42:E42"/>
    <mergeCell ref="F42:G42"/>
    <mergeCell ref="F43:G43"/>
    <mergeCell ref="C44:E44"/>
    <mergeCell ref="F44:G44"/>
    <mergeCell ref="C45:E45"/>
    <mergeCell ref="F45:G45"/>
    <mergeCell ref="C46:E46"/>
    <mergeCell ref="F46:G46"/>
    <mergeCell ref="C47:E47"/>
    <mergeCell ref="F47:G47"/>
    <mergeCell ref="F48:G48"/>
    <mergeCell ref="C49:E49"/>
    <mergeCell ref="F49:G49"/>
    <mergeCell ref="C50:E50"/>
    <mergeCell ref="F50:G50"/>
    <mergeCell ref="C51:E51"/>
    <mergeCell ref="F51:G51"/>
    <mergeCell ref="C52:E52"/>
    <mergeCell ref="F52:G52"/>
    <mergeCell ref="F53:G53"/>
    <mergeCell ref="C54:E54"/>
    <mergeCell ref="F54:G54"/>
    <mergeCell ref="C55:E55"/>
    <mergeCell ref="F55:G55"/>
    <mergeCell ref="C56:E56"/>
    <mergeCell ref="F56:G56"/>
    <mergeCell ref="C57:E57"/>
    <mergeCell ref="F57:G57"/>
    <mergeCell ref="F58:G58"/>
    <mergeCell ref="C59:E59"/>
    <mergeCell ref="F59:G59"/>
    <mergeCell ref="C60:E60"/>
    <mergeCell ref="F60:G60"/>
    <mergeCell ref="C61:E61"/>
    <mergeCell ref="F61:G61"/>
    <mergeCell ref="C62:E62"/>
    <mergeCell ref="F62:G62"/>
    <mergeCell ref="F63:G63"/>
    <mergeCell ref="C64:E64"/>
    <mergeCell ref="F64:G64"/>
    <mergeCell ref="C65:E65"/>
    <mergeCell ref="F65:G65"/>
    <mergeCell ref="C66:E66"/>
    <mergeCell ref="F66:G66"/>
    <mergeCell ref="C67:E67"/>
    <mergeCell ref="F67:G67"/>
    <mergeCell ref="F68:G68"/>
    <mergeCell ref="C69:E69"/>
    <mergeCell ref="F69:G69"/>
    <mergeCell ref="C70:E70"/>
    <mergeCell ref="F70:G70"/>
    <mergeCell ref="C71:E71"/>
    <mergeCell ref="F71:G71"/>
    <mergeCell ref="C72:E72"/>
    <mergeCell ref="F72:G72"/>
    <mergeCell ref="F78:G78"/>
    <mergeCell ref="C79:E79"/>
    <mergeCell ref="F79:G79"/>
    <mergeCell ref="C80:E80"/>
    <mergeCell ref="F80:G80"/>
    <mergeCell ref="C81:E81"/>
    <mergeCell ref="F81:G81"/>
    <mergeCell ref="B82:D82"/>
    <mergeCell ref="C73:E73"/>
    <mergeCell ref="F73:G73"/>
    <mergeCell ref="C74:E74"/>
    <mergeCell ref="F74:G74"/>
    <mergeCell ref="C75:E75"/>
    <mergeCell ref="F75:G75"/>
    <mergeCell ref="C76:E76"/>
    <mergeCell ref="F76:G76"/>
    <mergeCell ref="C77:E77"/>
    <mergeCell ref="F77:G77"/>
    <mergeCell ref="B85:E85"/>
    <mergeCell ref="B86:D86"/>
    <mergeCell ref="B87:D87"/>
    <mergeCell ref="B90:D90"/>
    <mergeCell ref="B91:D91"/>
    <mergeCell ref="B92:D92"/>
    <mergeCell ref="B93:D93"/>
    <mergeCell ref="B94:D94"/>
    <mergeCell ref="B13:B14"/>
    <mergeCell ref="C13:C14"/>
    <mergeCell ref="D13:D14"/>
    <mergeCell ref="E13:E14"/>
    <mergeCell ref="C78:E78"/>
    <mergeCell ref="C68:E68"/>
    <mergeCell ref="C63:E63"/>
    <mergeCell ref="C58:E58"/>
    <mergeCell ref="C53:E53"/>
    <mergeCell ref="C48:E48"/>
    <mergeCell ref="C43:E43"/>
    <mergeCell ref="C38:E38"/>
    <mergeCell ref="C33:E33"/>
  </mergeCells>
  <pageMargins left="0.75" right="0.75" top="1" bottom="1" header="0.5" footer="0.5"/>
  <pageSetup scale="30" orientation="portrait" r:id="rId1"/>
  <rowBreaks count="1" manualBreakCount="1">
    <brk id="72" max="10" man="1"/>
  </rowBreaks>
  <colBreaks count="1" manualBreakCount="1">
    <brk id="11"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sheetPr>
  <dimension ref="B2:K127"/>
  <sheetViews>
    <sheetView view="pageBreakPreview" zoomScale="73" zoomScaleNormal="100"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42"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486</v>
      </c>
      <c r="G4" s="2">
        <v>24</v>
      </c>
    </row>
    <row r="5" spans="2:11" ht="21.05" customHeight="1">
      <c r="B5" s="5" t="s">
        <v>122</v>
      </c>
      <c r="C5" s="7" t="s">
        <v>487</v>
      </c>
    </row>
    <row r="6" spans="2:11" ht="21.05" customHeight="1">
      <c r="B6" s="5" t="s">
        <v>124</v>
      </c>
      <c r="C6" s="7"/>
    </row>
    <row r="7" spans="2:11" ht="21.05" customHeight="1">
      <c r="B7" s="5" t="s">
        <v>125</v>
      </c>
      <c r="C7" s="7">
        <v>1</v>
      </c>
    </row>
    <row r="8" spans="2:11" ht="21.05" customHeight="1">
      <c r="B8" s="5" t="s">
        <v>126</v>
      </c>
      <c r="C8" s="7" t="s">
        <v>488</v>
      </c>
    </row>
    <row r="9" spans="2:11" ht="41.5" customHeight="1">
      <c r="B9" s="9" t="s">
        <v>432</v>
      </c>
      <c r="C9" s="7">
        <f>C7+1</f>
        <v>2</v>
      </c>
      <c r="E9" s="335"/>
      <c r="F9" s="335"/>
      <c r="G9" s="335"/>
      <c r="H9" s="335"/>
      <c r="I9" s="335"/>
      <c r="J9" s="407"/>
      <c r="K9" s="335"/>
    </row>
    <row r="10" spans="2:11" ht="21.05" customHeight="1">
      <c r="B10" s="9" t="s">
        <v>129</v>
      </c>
      <c r="C10" s="6" t="s">
        <v>130</v>
      </c>
      <c r="D10" s="35"/>
      <c r="E10" s="70"/>
      <c r="F10" s="70"/>
      <c r="G10" s="70"/>
      <c r="H10" s="70"/>
      <c r="I10" s="70"/>
      <c r="J10" s="76"/>
      <c r="K10" s="1"/>
    </row>
    <row r="11" spans="2:11" ht="21.05" customHeight="1">
      <c r="B11" s="9" t="s">
        <v>131</v>
      </c>
      <c r="C11" s="6" t="s">
        <v>433</v>
      </c>
      <c r="D11" s="35"/>
      <c r="E11" s="70"/>
      <c r="F11" s="70"/>
      <c r="G11" s="70"/>
      <c r="H11" s="70"/>
      <c r="I11" s="70"/>
      <c r="J11" s="77"/>
      <c r="K11" s="1"/>
    </row>
    <row r="12" spans="2:11">
      <c r="B12" s="71"/>
      <c r="C12" s="72"/>
      <c r="D12" s="35"/>
      <c r="E12" s="70"/>
      <c r="F12" s="70"/>
      <c r="G12" s="70"/>
      <c r="H12" s="70"/>
      <c r="I12" s="70"/>
      <c r="J12" s="77"/>
      <c r="K12" s="1"/>
    </row>
    <row r="13" spans="2:11" ht="14.95" customHeight="1">
      <c r="B13" s="319" t="s">
        <v>434</v>
      </c>
      <c r="C13" s="319" t="s">
        <v>435</v>
      </c>
      <c r="D13" s="319" t="s">
        <v>436</v>
      </c>
      <c r="E13" s="319" t="s">
        <v>437</v>
      </c>
      <c r="F13" s="12"/>
      <c r="G13" s="319" t="s">
        <v>438</v>
      </c>
      <c r="H13" s="319"/>
      <c r="I13" s="319"/>
      <c r="J13" s="409" t="s">
        <v>138</v>
      </c>
      <c r="K13" s="319" t="s">
        <v>439</v>
      </c>
    </row>
    <row r="14" spans="2:11" ht="14.95" customHeight="1">
      <c r="B14" s="319"/>
      <c r="C14" s="319"/>
      <c r="D14" s="319"/>
      <c r="E14" s="319"/>
      <c r="F14" s="12" t="s">
        <v>140</v>
      </c>
      <c r="G14" s="12" t="s">
        <v>440</v>
      </c>
      <c r="H14" s="12" t="s">
        <v>441</v>
      </c>
      <c r="I14" s="12" t="s">
        <v>442</v>
      </c>
      <c r="J14" s="409"/>
      <c r="K14" s="319"/>
    </row>
    <row r="15" spans="2:11" ht="56.1" customHeight="1">
      <c r="B15" s="16" t="s">
        <v>489</v>
      </c>
      <c r="C15" s="16" t="s">
        <v>145</v>
      </c>
      <c r="D15" s="16" t="s">
        <v>490</v>
      </c>
      <c r="E15" s="16" t="s">
        <v>491</v>
      </c>
      <c r="F15" s="16">
        <v>2</v>
      </c>
      <c r="G15" s="16">
        <v>5.5</v>
      </c>
      <c r="H15" s="16"/>
      <c r="I15" s="16"/>
      <c r="J15" s="53">
        <f>F15*G15</f>
        <v>11</v>
      </c>
      <c r="K15" s="16" t="s">
        <v>148</v>
      </c>
    </row>
    <row r="16" spans="2:11" ht="34.75" customHeight="1">
      <c r="B16" s="16" t="s">
        <v>43</v>
      </c>
      <c r="C16" s="16" t="s">
        <v>150</v>
      </c>
      <c r="D16" s="16" t="s">
        <v>492</v>
      </c>
      <c r="E16" s="16" t="s">
        <v>493</v>
      </c>
      <c r="F16" s="16">
        <v>2</v>
      </c>
      <c r="G16" s="16">
        <v>14.5</v>
      </c>
      <c r="H16" s="74"/>
      <c r="I16" s="74"/>
      <c r="J16" s="138">
        <f>F16*G16</f>
        <v>29</v>
      </c>
      <c r="K16" s="16" t="s">
        <v>148</v>
      </c>
    </row>
    <row r="17" spans="2:11">
      <c r="B17" s="16" t="s">
        <v>153</v>
      </c>
      <c r="C17" s="16" t="s">
        <v>154</v>
      </c>
      <c r="D17" s="16" t="s">
        <v>248</v>
      </c>
      <c r="E17" s="20" t="s">
        <v>494</v>
      </c>
      <c r="F17" s="74"/>
      <c r="G17" s="74"/>
      <c r="H17" s="74"/>
      <c r="I17" s="74"/>
      <c r="J17" s="69">
        <f>(0.5*0.25*1+0.75*0.25*1+0.5*0.125*1)+(0.9*0.5)+(0.9*0.2)+(3*2)</f>
        <v>7.0049999999999999</v>
      </c>
      <c r="K17" s="20" t="s">
        <v>157</v>
      </c>
    </row>
    <row r="18" spans="2:11">
      <c r="B18" s="16" t="s">
        <v>495</v>
      </c>
      <c r="C18" s="16" t="s">
        <v>158</v>
      </c>
      <c r="D18" s="16" t="s">
        <v>170</v>
      </c>
      <c r="E18" s="20" t="s">
        <v>496</v>
      </c>
      <c r="F18" s="74"/>
      <c r="G18" s="74"/>
      <c r="H18" s="74"/>
      <c r="I18" s="74"/>
      <c r="J18" s="78">
        <v>9.9</v>
      </c>
      <c r="K18" s="20" t="s">
        <v>161</v>
      </c>
    </row>
    <row r="19" spans="2:11" ht="29.6">
      <c r="B19" s="14" t="s">
        <v>444</v>
      </c>
      <c r="C19" s="8" t="s">
        <v>408</v>
      </c>
      <c r="D19" s="8" t="s">
        <v>445</v>
      </c>
      <c r="E19" s="14" t="s">
        <v>497</v>
      </c>
      <c r="F19" s="8">
        <v>15</v>
      </c>
      <c r="G19" s="13"/>
      <c r="H19" s="13"/>
      <c r="I19" s="13"/>
      <c r="J19" s="79">
        <f>F19</f>
        <v>15</v>
      </c>
      <c r="K19" s="139" t="s">
        <v>447</v>
      </c>
    </row>
    <row r="20" spans="2:11">
      <c r="B20" s="14"/>
      <c r="C20" s="8"/>
      <c r="D20" s="8"/>
      <c r="E20" s="13"/>
      <c r="F20" s="13"/>
      <c r="G20" s="13"/>
      <c r="H20" s="13"/>
      <c r="I20" s="13"/>
      <c r="J20" s="79"/>
      <c r="K20" s="14"/>
    </row>
    <row r="21" spans="2:11">
      <c r="B21" s="14"/>
      <c r="C21" s="8"/>
      <c r="D21" s="8"/>
      <c r="E21" s="13"/>
      <c r="F21" s="13"/>
      <c r="G21" s="13"/>
      <c r="H21" s="13"/>
      <c r="I21" s="13"/>
      <c r="J21" s="80"/>
      <c r="K21" s="14"/>
    </row>
    <row r="22" spans="2:11">
      <c r="B22" s="14"/>
      <c r="C22" s="8"/>
      <c r="D22" s="8"/>
      <c r="E22" s="13"/>
      <c r="F22" s="13"/>
      <c r="G22" s="13"/>
      <c r="H22" s="13"/>
      <c r="I22" s="13"/>
      <c r="J22" s="54"/>
      <c r="K22" s="14"/>
    </row>
    <row r="23" spans="2:11" ht="22.35" customHeight="1">
      <c r="B23" s="6" t="s">
        <v>167</v>
      </c>
      <c r="C23" s="7"/>
      <c r="D23" s="7"/>
      <c r="E23" s="6"/>
      <c r="F23" s="6"/>
      <c r="G23" s="15"/>
      <c r="H23" s="13"/>
      <c r="I23" s="12"/>
      <c r="J23" s="59"/>
      <c r="K23" s="14"/>
    </row>
    <row r="24" spans="2:11" ht="22.35" customHeight="1">
      <c r="B24" s="6"/>
      <c r="C24" s="379" t="s">
        <v>485</v>
      </c>
      <c r="D24" s="379"/>
      <c r="E24" s="6"/>
      <c r="F24" s="6"/>
      <c r="G24" s="15"/>
      <c r="H24" s="13"/>
      <c r="I24" s="7" t="s">
        <v>81</v>
      </c>
      <c r="J24" s="59">
        <f>J15</f>
        <v>11</v>
      </c>
      <c r="K24" s="14"/>
    </row>
    <row r="25" spans="2:11" ht="22.35" customHeight="1">
      <c r="B25" s="6"/>
      <c r="C25" s="379" t="s">
        <v>413</v>
      </c>
      <c r="D25" s="379"/>
      <c r="E25" s="16"/>
      <c r="F25" s="16"/>
      <c r="G25" s="8"/>
      <c r="H25" s="8"/>
      <c r="I25" s="7" t="s">
        <v>81</v>
      </c>
      <c r="J25" s="59">
        <f>+J16</f>
        <v>29</v>
      </c>
      <c r="K25" s="14"/>
    </row>
    <row r="26" spans="2:11" ht="22.35" customHeight="1">
      <c r="B26" s="6"/>
      <c r="C26" s="379" t="s">
        <v>155</v>
      </c>
      <c r="D26" s="379"/>
      <c r="E26" s="16"/>
      <c r="F26" s="16"/>
      <c r="G26" s="8"/>
      <c r="H26" s="8"/>
      <c r="I26" s="7" t="s">
        <v>169</v>
      </c>
      <c r="J26" s="69">
        <f>J17</f>
        <v>7.0049999999999999</v>
      </c>
      <c r="K26" s="14"/>
    </row>
    <row r="27" spans="2:11" ht="22.35" customHeight="1">
      <c r="B27" s="6"/>
      <c r="C27" s="379" t="s">
        <v>385</v>
      </c>
      <c r="D27" s="379"/>
      <c r="E27" s="16"/>
      <c r="F27" s="16"/>
      <c r="G27" s="8"/>
      <c r="H27" s="8"/>
      <c r="I27" s="7" t="s">
        <v>81</v>
      </c>
      <c r="J27" s="79">
        <v>9.9</v>
      </c>
      <c r="K27" s="14"/>
    </row>
    <row r="28" spans="2:11" ht="22.35" customHeight="1">
      <c r="B28" s="14"/>
      <c r="C28" s="419" t="s">
        <v>498</v>
      </c>
      <c r="D28" s="419"/>
      <c r="E28" s="13"/>
      <c r="F28" s="13"/>
      <c r="G28" s="13"/>
      <c r="H28" s="13"/>
      <c r="I28" s="7" t="s">
        <v>27</v>
      </c>
      <c r="J28" s="59">
        <f>J19*2</f>
        <v>30</v>
      </c>
      <c r="K28" s="14"/>
    </row>
    <row r="29" spans="2:11" ht="21.7" customHeight="1">
      <c r="B29" s="14"/>
      <c r="C29" s="13"/>
      <c r="D29" s="13"/>
      <c r="E29" s="13"/>
      <c r="F29" s="13"/>
      <c r="G29" s="13"/>
      <c r="H29" s="13"/>
      <c r="I29" s="13"/>
      <c r="J29" s="59"/>
      <c r="K29" s="24"/>
    </row>
    <row r="30" spans="2:11" ht="21.7" customHeight="1">
      <c r="B30" s="16"/>
      <c r="C30" s="13"/>
      <c r="D30" s="13"/>
      <c r="E30" s="13"/>
      <c r="F30" s="13"/>
      <c r="G30" s="13"/>
      <c r="H30" s="13"/>
      <c r="I30" s="13"/>
      <c r="J30" s="59"/>
      <c r="K30" s="24"/>
    </row>
    <row r="31" spans="2:11">
      <c r="B31" s="16"/>
      <c r="C31" s="16"/>
      <c r="D31" s="16"/>
      <c r="E31" s="16"/>
      <c r="F31" s="16"/>
      <c r="G31" s="13"/>
      <c r="H31" s="13"/>
      <c r="I31" s="13"/>
      <c r="J31" s="60"/>
      <c r="K31" s="14"/>
    </row>
    <row r="32" spans="2:11">
      <c r="B32" s="14"/>
      <c r="C32" s="8"/>
      <c r="D32" s="8"/>
      <c r="E32" s="13"/>
      <c r="F32" s="13"/>
      <c r="G32" s="13"/>
      <c r="H32" s="13"/>
      <c r="I32" s="13"/>
      <c r="J32" s="54"/>
      <c r="K32" s="14"/>
    </row>
    <row r="33" spans="2:11">
      <c r="B33" s="324" t="s">
        <v>449</v>
      </c>
      <c r="C33" s="324"/>
      <c r="D33" s="324"/>
      <c r="E33" s="324"/>
      <c r="F33" s="324"/>
      <c r="G33" s="324"/>
      <c r="H33" s="324"/>
      <c r="I33" s="324"/>
      <c r="J33" s="408"/>
      <c r="K33" s="14"/>
    </row>
    <row r="34" spans="2:11">
      <c r="B34" s="8"/>
      <c r="C34" s="8"/>
      <c r="D34" s="8"/>
      <c r="E34" s="13"/>
      <c r="F34" s="13"/>
      <c r="G34" s="13"/>
      <c r="H34" s="13"/>
      <c r="I34" s="13"/>
      <c r="J34" s="54"/>
      <c r="K34" s="14"/>
    </row>
    <row r="35" spans="2:11" s="1" customFormat="1" ht="29.1" customHeight="1">
      <c r="B35" s="6" t="s">
        <v>1</v>
      </c>
      <c r="C35" s="337" t="s">
        <v>2</v>
      </c>
      <c r="D35" s="337"/>
      <c r="E35" s="337"/>
      <c r="F35" s="337" t="s">
        <v>3</v>
      </c>
      <c r="G35" s="337"/>
      <c r="H35" s="7" t="s">
        <v>4</v>
      </c>
      <c r="I35" s="7" t="s">
        <v>5</v>
      </c>
      <c r="J35" s="47" t="s">
        <v>172</v>
      </c>
      <c r="K35" s="7" t="s">
        <v>173</v>
      </c>
    </row>
    <row r="36" spans="2:11" s="1" customFormat="1" ht="162" customHeight="1">
      <c r="B36" s="16">
        <v>1</v>
      </c>
      <c r="C36" s="328" t="s">
        <v>174</v>
      </c>
      <c r="D36" s="329"/>
      <c r="E36" s="329"/>
      <c r="F36" s="330" t="s">
        <v>8</v>
      </c>
      <c r="G36" s="330"/>
      <c r="H36" s="8" t="s">
        <v>175</v>
      </c>
      <c r="I36" s="22">
        <v>1</v>
      </c>
      <c r="J36" s="62"/>
      <c r="K36" s="16"/>
    </row>
    <row r="37" spans="2:11" s="1" customFormat="1" ht="209.6" customHeight="1">
      <c r="B37" s="16">
        <v>2</v>
      </c>
      <c r="C37" s="328" t="s">
        <v>176</v>
      </c>
      <c r="D37" s="329"/>
      <c r="E37" s="329"/>
      <c r="F37" s="330" t="s">
        <v>11</v>
      </c>
      <c r="G37" s="330"/>
      <c r="H37" s="16" t="s">
        <v>12</v>
      </c>
      <c r="I37" s="16">
        <v>0</v>
      </c>
      <c r="J37" s="62"/>
      <c r="K37" s="16"/>
    </row>
    <row r="38" spans="2:11" s="1" customFormat="1" ht="236.6" customHeight="1">
      <c r="B38" s="16">
        <v>3</v>
      </c>
      <c r="C38" s="328" t="s">
        <v>177</v>
      </c>
      <c r="D38" s="329"/>
      <c r="E38" s="329"/>
      <c r="F38" s="330" t="s">
        <v>14</v>
      </c>
      <c r="G38" s="330"/>
      <c r="H38" s="16" t="s">
        <v>15</v>
      </c>
      <c r="I38" s="16"/>
      <c r="J38" s="62"/>
      <c r="K38" s="16"/>
    </row>
    <row r="39" spans="2:11" s="1" customFormat="1" ht="194.95" customHeight="1">
      <c r="B39" s="16">
        <v>4</v>
      </c>
      <c r="C39" s="328" t="s">
        <v>178</v>
      </c>
      <c r="D39" s="329"/>
      <c r="E39" s="329"/>
      <c r="F39" s="330" t="s">
        <v>16</v>
      </c>
      <c r="G39" s="330"/>
      <c r="H39" s="16" t="s">
        <v>17</v>
      </c>
      <c r="I39" s="16"/>
      <c r="J39" s="62"/>
      <c r="K39" s="16"/>
    </row>
    <row r="40" spans="2:11" s="1" customFormat="1" ht="88.4" customHeight="1">
      <c r="B40" s="16">
        <v>5</v>
      </c>
      <c r="C40" s="328" t="s">
        <v>179</v>
      </c>
      <c r="D40" s="329"/>
      <c r="E40" s="329"/>
      <c r="F40" s="330" t="s">
        <v>112</v>
      </c>
      <c r="G40" s="330"/>
      <c r="H40" s="16" t="s">
        <v>12</v>
      </c>
      <c r="I40" s="22"/>
      <c r="J40" s="62"/>
      <c r="K40" s="16"/>
    </row>
    <row r="41" spans="2:11" s="1" customFormat="1" ht="272.60000000000002" customHeight="1">
      <c r="B41" s="16">
        <v>6</v>
      </c>
      <c r="C41" s="328" t="s">
        <v>180</v>
      </c>
      <c r="D41" s="329"/>
      <c r="E41" s="329"/>
      <c r="F41" s="330" t="s">
        <v>20</v>
      </c>
      <c r="G41" s="330"/>
      <c r="H41" s="8" t="s">
        <v>21</v>
      </c>
      <c r="I41" s="96">
        <f>J92</f>
        <v>137</v>
      </c>
      <c r="J41" s="62"/>
      <c r="K41" s="16"/>
    </row>
    <row r="42" spans="2:11" s="1" customFormat="1" ht="192.05" customHeight="1">
      <c r="B42" s="16">
        <v>7</v>
      </c>
      <c r="C42" s="328" t="s">
        <v>181</v>
      </c>
      <c r="D42" s="329"/>
      <c r="E42" s="329"/>
      <c r="F42" s="330" t="s">
        <v>22</v>
      </c>
      <c r="G42" s="330"/>
      <c r="H42" s="8" t="s">
        <v>23</v>
      </c>
      <c r="I42" s="96">
        <v>0</v>
      </c>
      <c r="J42" s="62"/>
      <c r="K42" s="16"/>
    </row>
    <row r="43" spans="2:11" s="1" customFormat="1" ht="232.75" customHeight="1">
      <c r="B43" s="16">
        <v>8</v>
      </c>
      <c r="C43" s="328" t="s">
        <v>182</v>
      </c>
      <c r="D43" s="329"/>
      <c r="E43" s="329"/>
      <c r="F43" s="330" t="s">
        <v>183</v>
      </c>
      <c r="G43" s="330"/>
      <c r="H43" s="8" t="s">
        <v>25</v>
      </c>
      <c r="I43" s="16">
        <v>0</v>
      </c>
      <c r="J43" s="62"/>
      <c r="K43" s="16"/>
    </row>
    <row r="44" spans="2:11" s="1" customFormat="1" ht="292.35000000000002" customHeight="1">
      <c r="B44" s="16">
        <v>9</v>
      </c>
      <c r="C44" s="328" t="s">
        <v>184</v>
      </c>
      <c r="D44" s="329"/>
      <c r="E44" s="329"/>
      <c r="F44" s="330" t="s">
        <v>26</v>
      </c>
      <c r="G44" s="330"/>
      <c r="H44" s="8" t="s">
        <v>27</v>
      </c>
      <c r="I44" s="16">
        <v>0</v>
      </c>
      <c r="J44" s="62"/>
      <c r="K44" s="16"/>
    </row>
    <row r="45" spans="2:11" s="1" customFormat="1" ht="262.8" customHeight="1">
      <c r="B45" s="16">
        <v>10</v>
      </c>
      <c r="C45" s="328" t="s">
        <v>185</v>
      </c>
      <c r="D45" s="329"/>
      <c r="E45" s="329"/>
      <c r="F45" s="330" t="s">
        <v>29</v>
      </c>
      <c r="G45" s="330"/>
      <c r="H45" s="8" t="s">
        <v>27</v>
      </c>
      <c r="I45" s="16"/>
      <c r="J45" s="62"/>
      <c r="K45" s="16"/>
    </row>
    <row r="46" spans="2:11" s="1" customFormat="1" ht="248.95" customHeight="1">
      <c r="B46" s="16">
        <v>11</v>
      </c>
      <c r="C46" s="328" t="s">
        <v>450</v>
      </c>
      <c r="D46" s="329"/>
      <c r="E46" s="329"/>
      <c r="F46" s="330" t="s">
        <v>31</v>
      </c>
      <c r="G46" s="330"/>
      <c r="H46" s="8" t="s">
        <v>27</v>
      </c>
      <c r="I46" s="16">
        <v>0</v>
      </c>
      <c r="J46" s="62"/>
      <c r="K46" s="16"/>
    </row>
    <row r="47" spans="2:11" s="1" customFormat="1" ht="145.80000000000001" customHeight="1">
      <c r="B47" s="16">
        <v>12</v>
      </c>
      <c r="C47" s="328" t="s">
        <v>451</v>
      </c>
      <c r="D47" s="329"/>
      <c r="E47" s="329"/>
      <c r="F47" s="330" t="s">
        <v>33</v>
      </c>
      <c r="G47" s="330"/>
      <c r="H47" s="8" t="s">
        <v>27</v>
      </c>
      <c r="I47" s="16"/>
      <c r="J47" s="62"/>
      <c r="K47" s="16"/>
    </row>
    <row r="48" spans="2:11" s="1" customFormat="1" ht="282.7" customHeight="1">
      <c r="B48" s="16">
        <v>13</v>
      </c>
      <c r="C48" s="328" t="s">
        <v>452</v>
      </c>
      <c r="D48" s="329"/>
      <c r="E48" s="329"/>
      <c r="F48" s="330" t="s">
        <v>35</v>
      </c>
      <c r="G48" s="330"/>
      <c r="H48" s="8" t="s">
        <v>27</v>
      </c>
      <c r="I48" s="16">
        <v>0</v>
      </c>
      <c r="J48" s="62"/>
      <c r="K48" s="16"/>
    </row>
    <row r="49" spans="2:11" s="1" customFormat="1" ht="166.85" customHeight="1">
      <c r="B49" s="16">
        <v>14</v>
      </c>
      <c r="C49" s="328" t="s">
        <v>453</v>
      </c>
      <c r="D49" s="329"/>
      <c r="E49" s="329"/>
      <c r="F49" s="330" t="s">
        <v>37</v>
      </c>
      <c r="G49" s="330"/>
      <c r="H49" s="8" t="s">
        <v>27</v>
      </c>
      <c r="I49" s="16">
        <v>0</v>
      </c>
      <c r="J49" s="62"/>
      <c r="K49" s="16"/>
    </row>
    <row r="50" spans="2:11" s="1" customFormat="1" ht="270.64999999999998" customHeight="1">
      <c r="B50" s="16">
        <v>15</v>
      </c>
      <c r="C50" s="328" t="s">
        <v>454</v>
      </c>
      <c r="D50" s="329"/>
      <c r="E50" s="329"/>
      <c r="F50" s="330" t="s">
        <v>39</v>
      </c>
      <c r="G50" s="330"/>
      <c r="H50" s="16" t="s">
        <v>12</v>
      </c>
      <c r="I50" s="16"/>
      <c r="J50" s="62"/>
      <c r="K50" s="16"/>
    </row>
    <row r="51" spans="2:11" s="1" customFormat="1" ht="200.6" customHeight="1">
      <c r="B51" s="16">
        <v>16</v>
      </c>
      <c r="C51" s="328" t="s">
        <v>455</v>
      </c>
      <c r="D51" s="329"/>
      <c r="E51" s="329"/>
      <c r="F51" s="330" t="s">
        <v>40</v>
      </c>
      <c r="G51" s="330"/>
      <c r="H51" s="33" t="s">
        <v>81</v>
      </c>
      <c r="I51" s="33">
        <v>0</v>
      </c>
      <c r="J51" s="62"/>
      <c r="K51" s="16"/>
    </row>
    <row r="52" spans="2:11" s="1" customFormat="1" ht="52.75" customHeight="1">
      <c r="B52" s="16">
        <v>17</v>
      </c>
      <c r="C52" s="328" t="s">
        <v>41</v>
      </c>
      <c r="D52" s="328"/>
      <c r="E52" s="328"/>
      <c r="F52" s="330" t="s">
        <v>456</v>
      </c>
      <c r="G52" s="330"/>
      <c r="H52" s="7"/>
      <c r="I52" s="16"/>
      <c r="J52" s="62"/>
      <c r="K52" s="16"/>
    </row>
    <row r="53" spans="2:11" s="1" customFormat="1" ht="86.95" customHeight="1">
      <c r="B53" s="16">
        <v>18</v>
      </c>
      <c r="C53" s="328" t="s">
        <v>193</v>
      </c>
      <c r="D53" s="329"/>
      <c r="E53" s="329"/>
      <c r="F53" s="330" t="s">
        <v>43</v>
      </c>
      <c r="G53" s="330"/>
      <c r="H53" s="16" t="s">
        <v>12</v>
      </c>
      <c r="I53" s="16">
        <v>0</v>
      </c>
      <c r="J53" s="62"/>
      <c r="K53" s="16"/>
    </row>
    <row r="54" spans="2:11" s="1" customFormat="1" ht="163.44999999999999" customHeight="1">
      <c r="B54" s="16">
        <v>19</v>
      </c>
      <c r="C54" s="328" t="s">
        <v>257</v>
      </c>
      <c r="D54" s="329"/>
      <c r="E54" s="329"/>
      <c r="F54" s="330" t="s">
        <v>45</v>
      </c>
      <c r="G54" s="330"/>
      <c r="H54" s="16" t="s">
        <v>12</v>
      </c>
      <c r="I54" s="22">
        <v>0</v>
      </c>
      <c r="J54" s="62"/>
      <c r="K54" s="8"/>
    </row>
    <row r="55" spans="2:11" s="1" customFormat="1" ht="122.5" customHeight="1">
      <c r="B55" s="16">
        <v>20</v>
      </c>
      <c r="C55" s="328" t="s">
        <v>195</v>
      </c>
      <c r="D55" s="329"/>
      <c r="E55" s="329"/>
      <c r="F55" s="330" t="s">
        <v>47</v>
      </c>
      <c r="G55" s="330"/>
      <c r="H55" s="16" t="s">
        <v>12</v>
      </c>
      <c r="I55" s="22">
        <f>J103</f>
        <v>32</v>
      </c>
      <c r="J55" s="62"/>
      <c r="K55" s="16"/>
    </row>
    <row r="56" spans="2:11" s="1" customFormat="1" ht="147.69999999999999" customHeight="1">
      <c r="B56" s="16">
        <v>21</v>
      </c>
      <c r="C56" s="328" t="s">
        <v>457</v>
      </c>
      <c r="D56" s="329"/>
      <c r="E56" s="329"/>
      <c r="F56" s="330" t="s">
        <v>48</v>
      </c>
      <c r="G56" s="330"/>
      <c r="H56" s="16" t="s">
        <v>12</v>
      </c>
      <c r="I56" s="16">
        <v>0</v>
      </c>
      <c r="J56" s="62"/>
      <c r="K56" s="16"/>
    </row>
    <row r="57" spans="2:11" s="1" customFormat="1" ht="214.75" customHeight="1">
      <c r="B57" s="16">
        <v>22</v>
      </c>
      <c r="C57" s="328" t="s">
        <v>458</v>
      </c>
      <c r="D57" s="329"/>
      <c r="E57" s="329"/>
      <c r="F57" s="330" t="s">
        <v>50</v>
      </c>
      <c r="G57" s="330"/>
      <c r="H57" s="16" t="s">
        <v>12</v>
      </c>
      <c r="I57" s="16">
        <v>0</v>
      </c>
      <c r="J57" s="62"/>
      <c r="K57" s="16"/>
    </row>
    <row r="58" spans="2:11" s="1" customFormat="1" ht="32.15" customHeight="1">
      <c r="B58" s="16">
        <v>23</v>
      </c>
      <c r="C58" s="328" t="s">
        <v>459</v>
      </c>
      <c r="D58" s="328"/>
      <c r="E58" s="328"/>
      <c r="F58" s="330"/>
      <c r="G58" s="330"/>
      <c r="H58" s="6"/>
      <c r="I58" s="16"/>
      <c r="J58" s="62"/>
      <c r="K58" s="16"/>
    </row>
    <row r="59" spans="2:11" s="1" customFormat="1" ht="64.45" customHeight="1">
      <c r="B59" s="16">
        <v>24</v>
      </c>
      <c r="C59" s="328" t="s">
        <v>198</v>
      </c>
      <c r="D59" s="329"/>
      <c r="E59" s="329"/>
      <c r="F59" s="330" t="s">
        <v>54</v>
      </c>
      <c r="G59" s="330"/>
      <c r="H59" s="16"/>
      <c r="I59" s="16">
        <v>0</v>
      </c>
      <c r="J59" s="62"/>
      <c r="K59" s="14"/>
    </row>
    <row r="60" spans="2:11" s="1" customFormat="1" ht="102.7" customHeight="1">
      <c r="B60" s="16">
        <v>25</v>
      </c>
      <c r="C60" s="328" t="s">
        <v>460</v>
      </c>
      <c r="D60" s="329"/>
      <c r="E60" s="329"/>
      <c r="F60" s="330" t="s">
        <v>55</v>
      </c>
      <c r="G60" s="330"/>
      <c r="H60" s="8" t="s">
        <v>27</v>
      </c>
      <c r="J60" s="62"/>
      <c r="K60" s="8"/>
    </row>
    <row r="61" spans="2:11" s="1" customFormat="1" ht="216.65" customHeight="1">
      <c r="B61" s="16">
        <v>26</v>
      </c>
      <c r="C61" s="328" t="s">
        <v>461</v>
      </c>
      <c r="D61" s="329"/>
      <c r="E61" s="329"/>
      <c r="F61" s="330" t="s">
        <v>56</v>
      </c>
      <c r="G61" s="330"/>
      <c r="H61" s="8" t="s">
        <v>27</v>
      </c>
      <c r="I61" s="16">
        <v>0</v>
      </c>
      <c r="J61" s="62"/>
      <c r="K61" s="16"/>
    </row>
    <row r="62" spans="2:11" s="1" customFormat="1" ht="180.65" customHeight="1">
      <c r="B62" s="16">
        <v>27</v>
      </c>
      <c r="C62" s="328" t="s">
        <v>462</v>
      </c>
      <c r="D62" s="329"/>
      <c r="E62" s="329"/>
      <c r="F62" s="330" t="s">
        <v>57</v>
      </c>
      <c r="G62" s="330"/>
      <c r="H62" s="8" t="s">
        <v>27</v>
      </c>
      <c r="I62" s="22"/>
      <c r="J62" s="62"/>
      <c r="K62" s="16"/>
    </row>
    <row r="63" spans="2:11" s="1" customFormat="1" ht="153" customHeight="1">
      <c r="B63" s="16">
        <v>28</v>
      </c>
      <c r="C63" s="329" t="s">
        <v>202</v>
      </c>
      <c r="D63" s="329"/>
      <c r="E63" s="329"/>
      <c r="F63" s="330" t="s">
        <v>59</v>
      </c>
      <c r="G63" s="330"/>
      <c r="H63" s="8" t="s">
        <v>12</v>
      </c>
      <c r="I63" s="22">
        <f>J24</f>
        <v>11</v>
      </c>
      <c r="J63" s="62"/>
      <c r="K63" s="16"/>
    </row>
    <row r="64" spans="2:11" s="1" customFormat="1" ht="151.75" customHeight="1">
      <c r="B64" s="16">
        <v>29</v>
      </c>
      <c r="C64" s="328" t="s">
        <v>463</v>
      </c>
      <c r="D64" s="329"/>
      <c r="E64" s="329"/>
      <c r="F64" s="330" t="s">
        <v>60</v>
      </c>
      <c r="G64" s="330"/>
      <c r="H64" s="8" t="s">
        <v>12</v>
      </c>
      <c r="I64" s="89">
        <f>J127</f>
        <v>11</v>
      </c>
      <c r="J64" s="62"/>
      <c r="K64" s="16"/>
    </row>
    <row r="65" spans="2:11" s="1" customFormat="1" ht="241.75" customHeight="1">
      <c r="B65" s="16">
        <v>30</v>
      </c>
      <c r="C65" s="328" t="s">
        <v>464</v>
      </c>
      <c r="D65" s="329"/>
      <c r="E65" s="329"/>
      <c r="F65" s="330" t="s">
        <v>62</v>
      </c>
      <c r="G65" s="330"/>
      <c r="H65" s="8" t="s">
        <v>27</v>
      </c>
      <c r="I65" s="22">
        <f>J114</f>
        <v>37</v>
      </c>
      <c r="J65" s="62"/>
      <c r="K65" s="16"/>
    </row>
    <row r="66" spans="2:11" s="1" customFormat="1" ht="248.95" customHeight="1">
      <c r="B66" s="16">
        <v>31</v>
      </c>
      <c r="C66" s="329" t="s">
        <v>465</v>
      </c>
      <c r="D66" s="329"/>
      <c r="E66" s="329"/>
      <c r="F66" s="330" t="s">
        <v>64</v>
      </c>
      <c r="G66" s="330"/>
      <c r="H66" s="8" t="s">
        <v>65</v>
      </c>
      <c r="I66" s="22">
        <f>J121</f>
        <v>21</v>
      </c>
      <c r="J66" s="62"/>
      <c r="K66" s="16"/>
    </row>
    <row r="67" spans="2:11" s="1" customFormat="1" ht="311.95" customHeight="1">
      <c r="B67" s="16">
        <v>32</v>
      </c>
      <c r="C67" s="328" t="s">
        <v>466</v>
      </c>
      <c r="D67" s="329"/>
      <c r="E67" s="329"/>
      <c r="F67" s="330" t="s">
        <v>67</v>
      </c>
      <c r="G67" s="330"/>
      <c r="H67" s="8" t="s">
        <v>208</v>
      </c>
      <c r="I67" s="24">
        <f>J108</f>
        <v>8</v>
      </c>
      <c r="J67" s="62"/>
      <c r="K67" s="16"/>
    </row>
    <row r="68" spans="2:11" s="1" customFormat="1" ht="166.85" customHeight="1">
      <c r="B68" s="16">
        <v>33</v>
      </c>
      <c r="C68" s="328" t="s">
        <v>209</v>
      </c>
      <c r="D68" s="329"/>
      <c r="E68" s="329"/>
      <c r="F68" s="330" t="s">
        <v>69</v>
      </c>
      <c r="G68" s="330"/>
      <c r="H68" s="8" t="s">
        <v>65</v>
      </c>
      <c r="I68" s="22">
        <v>0</v>
      </c>
      <c r="J68" s="62"/>
      <c r="K68" s="16"/>
    </row>
    <row r="69" spans="2:11" s="1" customFormat="1" ht="165.05" customHeight="1">
      <c r="B69" s="16">
        <v>34</v>
      </c>
      <c r="C69" s="328" t="s">
        <v>210</v>
      </c>
      <c r="D69" s="329"/>
      <c r="E69" s="329"/>
      <c r="F69" s="330" t="s">
        <v>71</v>
      </c>
      <c r="G69" s="330"/>
      <c r="H69" s="8" t="s">
        <v>25</v>
      </c>
      <c r="I69" s="16">
        <v>0</v>
      </c>
      <c r="J69" s="62"/>
      <c r="K69" s="16"/>
    </row>
    <row r="70" spans="2:11" s="1" customFormat="1" ht="409.35" customHeight="1">
      <c r="B70" s="16">
        <v>35</v>
      </c>
      <c r="C70" s="328" t="s">
        <v>467</v>
      </c>
      <c r="D70" s="329"/>
      <c r="E70" s="329"/>
      <c r="F70" s="330" t="s">
        <v>72</v>
      </c>
      <c r="G70" s="330"/>
      <c r="H70" s="8" t="s">
        <v>21</v>
      </c>
      <c r="I70" s="16">
        <v>0</v>
      </c>
      <c r="J70" s="62"/>
      <c r="K70" s="16"/>
    </row>
    <row r="71" spans="2:11" s="1" customFormat="1" ht="201.05" customHeight="1">
      <c r="B71" s="16">
        <v>36</v>
      </c>
      <c r="C71" s="328" t="s">
        <v>212</v>
      </c>
      <c r="D71" s="329"/>
      <c r="E71" s="329"/>
      <c r="F71" s="330" t="s">
        <v>115</v>
      </c>
      <c r="G71" s="330"/>
      <c r="H71" s="16" t="s">
        <v>17</v>
      </c>
      <c r="I71" s="16">
        <v>0</v>
      </c>
      <c r="J71" s="62"/>
      <c r="K71" s="16"/>
    </row>
    <row r="72" spans="2:11" s="1" customFormat="1" ht="201.05" customHeight="1">
      <c r="B72" s="16">
        <v>37</v>
      </c>
      <c r="C72" s="328" t="s">
        <v>468</v>
      </c>
      <c r="D72" s="329"/>
      <c r="E72" s="329"/>
      <c r="F72" s="330" t="s">
        <v>75</v>
      </c>
      <c r="G72" s="330"/>
      <c r="H72" s="16" t="s">
        <v>17</v>
      </c>
      <c r="I72" s="16">
        <v>0</v>
      </c>
      <c r="J72" s="62"/>
      <c r="K72" s="16"/>
    </row>
    <row r="73" spans="2:11" s="1" customFormat="1" ht="140.94999999999999" customHeight="1">
      <c r="B73" s="16">
        <v>38</v>
      </c>
      <c r="C73" s="329" t="s">
        <v>76</v>
      </c>
      <c r="D73" s="329"/>
      <c r="E73" s="329"/>
      <c r="F73" s="334" t="s">
        <v>469</v>
      </c>
      <c r="G73" s="334"/>
      <c r="H73" s="16" t="s">
        <v>17</v>
      </c>
      <c r="I73" s="24">
        <v>0</v>
      </c>
      <c r="J73" s="62"/>
      <c r="K73" s="16"/>
    </row>
    <row r="74" spans="2:11" s="1" customFormat="1" ht="228.7" customHeight="1">
      <c r="B74" s="16">
        <v>39</v>
      </c>
      <c r="C74" s="329" t="s">
        <v>79</v>
      </c>
      <c r="D74" s="329"/>
      <c r="E74" s="329"/>
      <c r="F74" s="334" t="s">
        <v>80</v>
      </c>
      <c r="G74" s="334"/>
      <c r="H74" s="16" t="s">
        <v>17</v>
      </c>
      <c r="I74" s="24">
        <v>0</v>
      </c>
      <c r="J74" s="62"/>
      <c r="K74" s="16"/>
    </row>
    <row r="75" spans="2:11" s="1" customFormat="1" ht="228.7" customHeight="1">
      <c r="B75" s="16">
        <v>40</v>
      </c>
      <c r="C75" s="333" t="s">
        <v>82</v>
      </c>
      <c r="D75" s="333"/>
      <c r="E75" s="333"/>
      <c r="F75" s="334" t="s">
        <v>470</v>
      </c>
      <c r="G75" s="334"/>
      <c r="H75" s="16" t="s">
        <v>15</v>
      </c>
      <c r="I75" s="24">
        <v>0</v>
      </c>
      <c r="J75" s="62"/>
      <c r="K75" s="16"/>
    </row>
    <row r="76" spans="2:11" s="1" customFormat="1" ht="228.7" customHeight="1">
      <c r="B76" s="16">
        <v>41</v>
      </c>
      <c r="C76" s="329" t="s">
        <v>84</v>
      </c>
      <c r="D76" s="329"/>
      <c r="E76" s="329"/>
      <c r="F76" s="330" t="s">
        <v>471</v>
      </c>
      <c r="G76" s="330"/>
      <c r="H76" s="8" t="s">
        <v>81</v>
      </c>
      <c r="I76" s="16">
        <v>0</v>
      </c>
      <c r="J76" s="62"/>
      <c r="K76" s="16"/>
    </row>
    <row r="77" spans="2:11" s="1" customFormat="1" ht="201.05" customHeight="1">
      <c r="B77" s="16">
        <v>42</v>
      </c>
      <c r="C77" s="333" t="s">
        <v>86</v>
      </c>
      <c r="D77" s="333"/>
      <c r="E77" s="333"/>
      <c r="F77" s="330" t="s">
        <v>472</v>
      </c>
      <c r="G77" s="330"/>
      <c r="H77" s="8" t="s">
        <v>81</v>
      </c>
      <c r="I77" s="16"/>
      <c r="J77" s="62"/>
      <c r="K77" s="16"/>
    </row>
    <row r="78" spans="2:11" s="1" customFormat="1" ht="145.80000000000001" customHeight="1">
      <c r="B78" s="16">
        <v>43</v>
      </c>
      <c r="C78" s="329" t="s">
        <v>89</v>
      </c>
      <c r="D78" s="329"/>
      <c r="E78" s="329"/>
      <c r="F78" s="330" t="s">
        <v>472</v>
      </c>
      <c r="G78" s="330"/>
      <c r="H78" s="8" t="s">
        <v>27</v>
      </c>
      <c r="I78" s="16">
        <v>0</v>
      </c>
      <c r="J78" s="62"/>
      <c r="K78" s="16"/>
    </row>
    <row r="79" spans="2:11" s="1" customFormat="1" ht="161.55000000000001" customHeight="1">
      <c r="B79" s="16">
        <v>44</v>
      </c>
      <c r="C79" s="329" t="s">
        <v>91</v>
      </c>
      <c r="D79" s="329"/>
      <c r="E79" s="329"/>
      <c r="F79" s="330" t="s">
        <v>473</v>
      </c>
      <c r="G79" s="330"/>
      <c r="H79" s="8" t="s">
        <v>17</v>
      </c>
      <c r="I79" s="16">
        <v>0</v>
      </c>
      <c r="J79" s="62"/>
      <c r="K79" s="16"/>
    </row>
    <row r="80" spans="2:11" s="1" customFormat="1" ht="161.55000000000001" customHeight="1">
      <c r="B80" s="16">
        <v>45</v>
      </c>
      <c r="C80" s="329" t="s">
        <v>214</v>
      </c>
      <c r="D80" s="329"/>
      <c r="E80" s="329"/>
      <c r="F80" s="330" t="s">
        <v>474</v>
      </c>
      <c r="G80" s="330"/>
      <c r="H80" s="8" t="s">
        <v>17</v>
      </c>
      <c r="I80" s="16">
        <v>0</v>
      </c>
      <c r="J80" s="62"/>
      <c r="K80" s="16"/>
    </row>
    <row r="81" spans="2:11" s="1" customFormat="1" ht="136.44999999999999" customHeight="1">
      <c r="B81" s="16">
        <v>46</v>
      </c>
      <c r="C81" s="329" t="s">
        <v>216</v>
      </c>
      <c r="D81" s="329"/>
      <c r="E81" s="329"/>
      <c r="F81" s="330" t="s">
        <v>475</v>
      </c>
      <c r="G81" s="330"/>
      <c r="H81" s="8" t="s">
        <v>17</v>
      </c>
      <c r="I81" s="22">
        <v>0</v>
      </c>
      <c r="J81" s="62"/>
      <c r="K81" s="16"/>
    </row>
    <row r="82" spans="2:11" s="1" customFormat="1" ht="167.95" customHeight="1">
      <c r="B82" s="16">
        <v>47</v>
      </c>
      <c r="C82" s="329" t="s">
        <v>97</v>
      </c>
      <c r="D82" s="329"/>
      <c r="E82" s="329"/>
      <c r="F82" s="330" t="s">
        <v>476</v>
      </c>
      <c r="G82" s="330"/>
      <c r="H82" s="8" t="s">
        <v>15</v>
      </c>
      <c r="I82" s="22">
        <v>0</v>
      </c>
      <c r="J82" s="62"/>
      <c r="K82" s="16">
        <v>0</v>
      </c>
    </row>
    <row r="83" spans="2:11" s="1" customFormat="1" ht="176.5" customHeight="1">
      <c r="B83" s="16">
        <v>48</v>
      </c>
      <c r="C83" s="329" t="s">
        <v>99</v>
      </c>
      <c r="D83" s="329"/>
      <c r="E83" s="329"/>
      <c r="F83" s="331" t="s">
        <v>477</v>
      </c>
      <c r="G83" s="332"/>
      <c r="H83" s="16" t="s">
        <v>27</v>
      </c>
      <c r="I83" s="22">
        <f>J28</f>
        <v>30</v>
      </c>
      <c r="J83" s="57"/>
      <c r="K83" s="20"/>
    </row>
    <row r="84" spans="2:11" s="1" customFormat="1" ht="162.65" customHeight="1">
      <c r="B84" s="16">
        <v>49</v>
      </c>
      <c r="C84" s="333" t="s">
        <v>102</v>
      </c>
      <c r="D84" s="333"/>
      <c r="E84" s="333"/>
      <c r="F84" s="331" t="s">
        <v>478</v>
      </c>
      <c r="G84" s="332"/>
      <c r="H84" s="16" t="s">
        <v>15</v>
      </c>
      <c r="I84" s="16">
        <v>0</v>
      </c>
      <c r="J84" s="53"/>
      <c r="K84" s="16"/>
    </row>
    <row r="85" spans="2:11" s="1" customFormat="1" ht="196.4" customHeight="1">
      <c r="B85" s="16">
        <v>50</v>
      </c>
      <c r="C85" s="333" t="s">
        <v>104</v>
      </c>
      <c r="D85" s="333"/>
      <c r="E85" s="333"/>
      <c r="F85" s="331" t="s">
        <v>479</v>
      </c>
      <c r="G85" s="332"/>
      <c r="H85" s="16" t="s">
        <v>27</v>
      </c>
      <c r="I85" s="16">
        <v>0</v>
      </c>
      <c r="J85" s="53"/>
      <c r="K85" s="16"/>
    </row>
    <row r="86" spans="2:11" s="1" customFormat="1">
      <c r="B86" s="325" t="s">
        <v>219</v>
      </c>
      <c r="C86" s="326"/>
      <c r="D86" s="327"/>
      <c r="E86" s="17" t="s">
        <v>220</v>
      </c>
      <c r="F86" s="17"/>
      <c r="G86" s="17" t="s">
        <v>221</v>
      </c>
      <c r="H86" s="17" t="s">
        <v>222</v>
      </c>
      <c r="I86" s="7" t="s">
        <v>223</v>
      </c>
      <c r="J86" s="63" t="s">
        <v>5</v>
      </c>
      <c r="K86" s="17" t="s">
        <v>4</v>
      </c>
    </row>
    <row r="87" spans="2:11" s="1" customFormat="1">
      <c r="B87" s="7"/>
      <c r="C87" s="7"/>
      <c r="D87" s="7"/>
      <c r="E87" s="17"/>
      <c r="F87" s="17"/>
      <c r="G87" s="17"/>
      <c r="H87" s="17"/>
      <c r="I87" s="7"/>
      <c r="J87" s="63"/>
      <c r="K87" s="17"/>
    </row>
    <row r="88" spans="2:11" s="1" customFormat="1" ht="22.35" customHeight="1">
      <c r="B88" s="328" t="s">
        <v>224</v>
      </c>
      <c r="C88" s="328"/>
      <c r="D88" s="328"/>
      <c r="E88" s="328"/>
      <c r="F88" s="13"/>
      <c r="G88" s="13"/>
      <c r="H88" s="13"/>
      <c r="I88" s="8"/>
      <c r="J88" s="52"/>
      <c r="K88" s="17"/>
    </row>
    <row r="89" spans="2:11" s="1" customFormat="1">
      <c r="B89" s="317" t="s">
        <v>499</v>
      </c>
      <c r="C89" s="317"/>
      <c r="D89" s="317"/>
      <c r="E89" s="7"/>
      <c r="F89" s="13"/>
      <c r="G89" s="8">
        <v>10</v>
      </c>
      <c r="H89" s="8">
        <v>3</v>
      </c>
      <c r="I89" s="24">
        <v>4.5</v>
      </c>
      <c r="J89" s="68">
        <f>G89*H89*I89</f>
        <v>135</v>
      </c>
      <c r="K89" s="17"/>
    </row>
    <row r="90" spans="2:11" s="1" customFormat="1">
      <c r="B90" s="317" t="s">
        <v>230</v>
      </c>
      <c r="C90" s="317"/>
      <c r="D90" s="317"/>
      <c r="E90" s="7"/>
      <c r="F90" s="13"/>
      <c r="G90" s="8"/>
      <c r="H90" s="8"/>
      <c r="I90" s="24"/>
      <c r="J90" s="68">
        <v>1.8</v>
      </c>
      <c r="K90" s="17"/>
    </row>
    <row r="91" spans="2:11" s="1" customFormat="1">
      <c r="B91" s="318" t="s">
        <v>227</v>
      </c>
      <c r="C91" s="318"/>
      <c r="D91" s="318"/>
      <c r="E91" s="5"/>
      <c r="F91" s="13"/>
      <c r="G91" s="13"/>
      <c r="H91" s="13"/>
      <c r="I91" s="24"/>
      <c r="J91" s="68">
        <f>SUM(J89:J90)</f>
        <v>136.80000000000001</v>
      </c>
      <c r="K91" s="8" t="s">
        <v>21</v>
      </c>
    </row>
    <row r="92" spans="2:11" s="1" customFormat="1">
      <c r="B92" s="30"/>
      <c r="C92" s="30"/>
      <c r="D92" s="30" t="s">
        <v>238</v>
      </c>
      <c r="E92" s="5"/>
      <c r="F92" s="13"/>
      <c r="G92" s="13"/>
      <c r="H92" s="13"/>
      <c r="I92" s="24"/>
      <c r="J92" s="68">
        <f>ROUNDUP(J91,0)</f>
        <v>137</v>
      </c>
      <c r="K92" s="8" t="s">
        <v>21</v>
      </c>
    </row>
    <row r="93" spans="2:11" s="1" customFormat="1">
      <c r="B93" s="14"/>
      <c r="C93" s="7"/>
      <c r="D93" s="7"/>
      <c r="E93" s="17"/>
      <c r="F93" s="17"/>
      <c r="G93" s="17"/>
      <c r="H93" s="17"/>
      <c r="I93" s="7"/>
      <c r="J93" s="63"/>
      <c r="K93" s="17"/>
    </row>
    <row r="94" spans="2:11" s="1" customFormat="1">
      <c r="B94" s="328" t="s">
        <v>500</v>
      </c>
      <c r="C94" s="328"/>
      <c r="D94" s="328"/>
      <c r="E94" s="328"/>
      <c r="F94" s="13"/>
      <c r="G94" s="13"/>
      <c r="H94" s="13"/>
      <c r="I94" s="8"/>
      <c r="J94" s="52"/>
      <c r="K94" s="17"/>
    </row>
    <row r="95" spans="2:11" s="1" customFormat="1">
      <c r="B95" s="317" t="s">
        <v>225</v>
      </c>
      <c r="C95" s="317"/>
      <c r="D95" s="317"/>
      <c r="E95" s="7"/>
      <c r="F95" s="13"/>
      <c r="G95" s="8"/>
      <c r="H95" s="8"/>
      <c r="I95" s="24"/>
      <c r="J95" s="68">
        <f>J24</f>
        <v>11</v>
      </c>
    </row>
    <row r="96" spans="2:11" s="1" customFormat="1">
      <c r="B96" s="317" t="s">
        <v>230</v>
      </c>
      <c r="C96" s="317"/>
      <c r="D96" s="317"/>
      <c r="E96" s="7"/>
      <c r="F96" s="13"/>
      <c r="G96" s="8"/>
      <c r="H96" s="8"/>
      <c r="I96" s="24"/>
      <c r="J96" s="68">
        <f>J95*0.1</f>
        <v>1.1000000000000001</v>
      </c>
      <c r="K96" s="17"/>
    </row>
    <row r="97" spans="2:11" s="1" customFormat="1">
      <c r="B97" s="318" t="s">
        <v>227</v>
      </c>
      <c r="C97" s="318"/>
      <c r="D97" s="318"/>
      <c r="E97" s="5"/>
      <c r="F97" s="13"/>
      <c r="G97" s="13"/>
      <c r="H97" s="13"/>
      <c r="I97" s="24"/>
      <c r="J97" s="68">
        <f>J95+J96</f>
        <v>12.1</v>
      </c>
      <c r="K97" s="17" t="s">
        <v>27</v>
      </c>
    </row>
    <row r="98" spans="2:11" s="1" customFormat="1">
      <c r="B98" s="318" t="s">
        <v>227</v>
      </c>
      <c r="C98" s="318"/>
      <c r="D98" s="318"/>
      <c r="E98" s="5"/>
      <c r="F98" s="13"/>
      <c r="G98" s="13"/>
      <c r="H98" s="13"/>
      <c r="I98" s="24"/>
      <c r="J98" s="48">
        <f>ROUNDUP(J97,0)</f>
        <v>13</v>
      </c>
      <c r="K98" s="17" t="s">
        <v>27</v>
      </c>
    </row>
    <row r="99" spans="2:11" s="1" customFormat="1">
      <c r="B99" s="324" t="s">
        <v>501</v>
      </c>
      <c r="C99" s="324"/>
      <c r="D99" s="324"/>
      <c r="E99" s="82"/>
      <c r="F99" s="82"/>
      <c r="G99" s="13"/>
      <c r="H99" s="13"/>
      <c r="I99" s="8"/>
      <c r="J99" s="54"/>
      <c r="K99" s="14"/>
    </row>
    <row r="100" spans="2:11" s="1" customFormat="1">
      <c r="B100" s="317" t="s">
        <v>225</v>
      </c>
      <c r="C100" s="317"/>
      <c r="D100" s="317"/>
      <c r="E100" s="73"/>
      <c r="F100" s="73"/>
      <c r="G100" s="13"/>
      <c r="H100" s="13"/>
      <c r="I100" s="8"/>
      <c r="J100" s="68">
        <f>+J16</f>
        <v>29</v>
      </c>
      <c r="K100" s="14"/>
    </row>
    <row r="101" spans="2:11" s="1" customFormat="1">
      <c r="B101" s="317" t="s">
        <v>230</v>
      </c>
      <c r="C101" s="317"/>
      <c r="D101" s="317"/>
      <c r="E101" s="73"/>
      <c r="F101" s="73"/>
      <c r="G101" s="13"/>
      <c r="H101" s="13"/>
      <c r="I101" s="8"/>
      <c r="J101" s="68">
        <f>J100*0.1</f>
        <v>2.9000000000000004</v>
      </c>
      <c r="K101" s="14"/>
    </row>
    <row r="102" spans="2:11" s="1" customFormat="1">
      <c r="B102" s="318" t="s">
        <v>227</v>
      </c>
      <c r="C102" s="318"/>
      <c r="D102" s="318"/>
      <c r="E102" s="73"/>
      <c r="F102" s="73"/>
      <c r="G102" s="13"/>
      <c r="H102" s="13"/>
      <c r="I102" s="8"/>
      <c r="J102" s="68">
        <f>SUM(J100:J101)</f>
        <v>31.9</v>
      </c>
      <c r="K102" s="8" t="s">
        <v>81</v>
      </c>
    </row>
    <row r="103" spans="2:11" s="1" customFormat="1">
      <c r="B103" s="318" t="s">
        <v>227</v>
      </c>
      <c r="C103" s="318"/>
      <c r="D103" s="318"/>
      <c r="E103" s="73"/>
      <c r="F103" s="73"/>
      <c r="G103" s="13"/>
      <c r="H103" s="13"/>
      <c r="I103" s="8"/>
      <c r="J103" s="68">
        <f>ROUND(J102,0)</f>
        <v>32</v>
      </c>
      <c r="K103" s="8" t="s">
        <v>81</v>
      </c>
    </row>
    <row r="104" spans="2:11" s="1" customFormat="1">
      <c r="B104" s="324" t="s">
        <v>502</v>
      </c>
      <c r="C104" s="324"/>
      <c r="D104" s="324"/>
      <c r="E104" s="5"/>
      <c r="F104" s="13"/>
      <c r="G104" s="13"/>
      <c r="H104" s="13"/>
      <c r="I104" s="24"/>
      <c r="J104" s="48"/>
      <c r="K104" s="8"/>
    </row>
    <row r="105" spans="2:11" s="1" customFormat="1">
      <c r="B105" s="317" t="s">
        <v>499</v>
      </c>
      <c r="C105" s="317"/>
      <c r="D105" s="317"/>
      <c r="E105" s="5"/>
      <c r="F105" s="5"/>
      <c r="G105" s="13"/>
      <c r="H105" s="13"/>
      <c r="I105" s="8"/>
      <c r="J105" s="69">
        <f>J26</f>
        <v>7.0049999999999999</v>
      </c>
      <c r="K105" s="8"/>
    </row>
    <row r="106" spans="2:11" s="1" customFormat="1">
      <c r="B106" s="317" t="s">
        <v>230</v>
      </c>
      <c r="C106" s="317"/>
      <c r="D106" s="317"/>
      <c r="E106" s="5"/>
      <c r="F106" s="5"/>
      <c r="G106" s="13"/>
      <c r="H106" s="13"/>
      <c r="I106" s="8"/>
      <c r="J106" s="68">
        <f>J105*0.1</f>
        <v>0.70050000000000001</v>
      </c>
      <c r="K106" s="8"/>
    </row>
    <row r="107" spans="2:11" s="1" customFormat="1">
      <c r="B107" s="318" t="s">
        <v>227</v>
      </c>
      <c r="C107" s="318"/>
      <c r="D107" s="318"/>
      <c r="E107" s="5"/>
      <c r="F107" s="5"/>
      <c r="G107" s="13"/>
      <c r="H107" s="13"/>
      <c r="I107" s="8"/>
      <c r="J107" s="68">
        <f>SUM(J105:J106)</f>
        <v>7.7054999999999998</v>
      </c>
      <c r="K107" s="8" t="s">
        <v>169</v>
      </c>
    </row>
    <row r="108" spans="2:11" s="1" customFormat="1">
      <c r="B108" s="318" t="s">
        <v>227</v>
      </c>
      <c r="C108" s="318"/>
      <c r="D108" s="318"/>
      <c r="E108" s="5"/>
      <c r="F108" s="5"/>
      <c r="G108" s="13"/>
      <c r="H108" s="13"/>
      <c r="I108" s="8"/>
      <c r="J108" s="68">
        <f>ROUNDUP(J107,0)</f>
        <v>8</v>
      </c>
      <c r="K108" s="8" t="s">
        <v>169</v>
      </c>
    </row>
    <row r="109" spans="2:11">
      <c r="B109" s="322" t="s">
        <v>233</v>
      </c>
      <c r="C109" s="322"/>
      <c r="D109" s="322"/>
      <c r="E109" s="322"/>
      <c r="F109" s="5"/>
      <c r="G109" s="13"/>
      <c r="H109" s="13"/>
      <c r="I109" s="8"/>
      <c r="J109" s="85"/>
      <c r="K109" s="8"/>
    </row>
    <row r="110" spans="2:11">
      <c r="B110" s="317" t="s">
        <v>225</v>
      </c>
      <c r="C110" s="317"/>
      <c r="D110" s="317"/>
      <c r="E110" s="5"/>
      <c r="F110" s="5"/>
      <c r="G110" s="13"/>
      <c r="H110" s="13"/>
      <c r="I110" s="8"/>
      <c r="J110" s="85">
        <f>J27</f>
        <v>9.9</v>
      </c>
      <c r="K110" s="14"/>
    </row>
    <row r="111" spans="2:11">
      <c r="B111" s="317" t="s">
        <v>503</v>
      </c>
      <c r="C111" s="317"/>
      <c r="D111" s="317"/>
      <c r="E111" s="5"/>
      <c r="F111" s="5"/>
      <c r="G111" s="323"/>
      <c r="H111" s="323"/>
      <c r="I111" s="323"/>
      <c r="J111" s="85">
        <f>J110/0.3</f>
        <v>33</v>
      </c>
      <c r="K111" s="14"/>
    </row>
    <row r="112" spans="2:11">
      <c r="B112" s="321" t="s">
        <v>230</v>
      </c>
      <c r="C112" s="321"/>
      <c r="D112" s="321"/>
      <c r="E112" s="82"/>
      <c r="F112" s="82"/>
      <c r="G112" s="82"/>
      <c r="H112" s="13"/>
      <c r="I112" s="8"/>
      <c r="J112" s="85">
        <f>J111*0.1</f>
        <v>3.3000000000000003</v>
      </c>
    </row>
    <row r="113" spans="2:11">
      <c r="B113" s="321" t="s">
        <v>227</v>
      </c>
      <c r="C113" s="321"/>
      <c r="D113" s="321"/>
      <c r="E113" s="13"/>
      <c r="F113" s="13"/>
      <c r="G113" s="13"/>
      <c r="H113" s="13"/>
      <c r="I113" s="13"/>
      <c r="J113" s="86">
        <f>J111+J112</f>
        <v>36.299999999999997</v>
      </c>
      <c r="K113" s="8" t="s">
        <v>235</v>
      </c>
    </row>
    <row r="114" spans="2:11">
      <c r="B114" s="321" t="s">
        <v>227</v>
      </c>
      <c r="C114" s="321"/>
      <c r="D114" s="321"/>
      <c r="E114" s="13"/>
      <c r="F114" s="13"/>
      <c r="G114" s="13"/>
      <c r="H114" s="13"/>
      <c r="I114" s="13"/>
      <c r="J114" s="87">
        <f>ROUNDUP(J113,0)</f>
        <v>37</v>
      </c>
      <c r="K114" s="8" t="s">
        <v>235</v>
      </c>
    </row>
    <row r="115" spans="2:11">
      <c r="B115" s="14"/>
      <c r="C115" s="8"/>
      <c r="D115" s="8"/>
      <c r="E115" s="13"/>
      <c r="F115" s="13"/>
      <c r="G115" s="13"/>
      <c r="H115" s="13"/>
      <c r="I115" s="13"/>
      <c r="J115" s="88"/>
      <c r="K115" s="14"/>
    </row>
    <row r="116" spans="2:11">
      <c r="B116" s="322" t="s">
        <v>236</v>
      </c>
      <c r="C116" s="322"/>
      <c r="D116" s="322"/>
      <c r="E116" s="322"/>
      <c r="F116" s="5"/>
      <c r="G116" s="13"/>
      <c r="H116" s="13"/>
      <c r="I116" s="8"/>
      <c r="J116" s="85"/>
      <c r="K116" s="8"/>
    </row>
    <row r="117" spans="2:11">
      <c r="B117" s="317" t="s">
        <v>225</v>
      </c>
      <c r="C117" s="317"/>
      <c r="D117" s="317"/>
      <c r="E117" s="5"/>
      <c r="F117" s="5"/>
      <c r="G117" s="13"/>
      <c r="H117" s="13"/>
      <c r="I117" s="8"/>
      <c r="J117" s="85">
        <f>J114</f>
        <v>37</v>
      </c>
      <c r="K117" s="14"/>
    </row>
    <row r="118" spans="2:11">
      <c r="B118" s="317" t="s">
        <v>237</v>
      </c>
      <c r="C118" s="317"/>
      <c r="D118" s="317"/>
      <c r="E118" s="5"/>
      <c r="F118" s="5"/>
      <c r="G118" s="323"/>
      <c r="H118" s="323"/>
      <c r="I118" s="323"/>
      <c r="J118" s="85">
        <f>J117*0.5</f>
        <v>18.5</v>
      </c>
      <c r="K118" s="14"/>
    </row>
    <row r="119" spans="2:11">
      <c r="B119" s="317" t="s">
        <v>230</v>
      </c>
      <c r="C119" s="317"/>
      <c r="D119" s="317"/>
      <c r="E119" s="5"/>
      <c r="F119" s="5"/>
      <c r="G119" s="14"/>
      <c r="H119" s="14"/>
      <c r="I119" s="14"/>
      <c r="J119" s="85">
        <f>J118*0.1</f>
        <v>1.85</v>
      </c>
      <c r="K119" s="14"/>
    </row>
    <row r="120" spans="2:11">
      <c r="B120" s="321" t="s">
        <v>238</v>
      </c>
      <c r="C120" s="321"/>
      <c r="D120" s="321"/>
      <c r="E120" s="82"/>
      <c r="F120" s="82"/>
      <c r="G120" s="82"/>
      <c r="H120" s="13"/>
      <c r="I120" s="8"/>
      <c r="J120" s="85">
        <f>SUM(J118:J119)</f>
        <v>20.350000000000001</v>
      </c>
      <c r="K120" s="8" t="s">
        <v>239</v>
      </c>
    </row>
    <row r="121" spans="2:11">
      <c r="B121" s="321" t="s">
        <v>238</v>
      </c>
      <c r="C121" s="321"/>
      <c r="D121" s="321"/>
      <c r="E121" s="13"/>
      <c r="F121" s="13"/>
      <c r="G121" s="13"/>
      <c r="H121" s="13"/>
      <c r="I121" s="13"/>
      <c r="J121" s="89">
        <f>ROUNDUP(J120,0)</f>
        <v>21</v>
      </c>
      <c r="K121" s="8" t="s">
        <v>239</v>
      </c>
    </row>
    <row r="122" spans="2:11">
      <c r="B122" s="14"/>
      <c r="C122" s="8"/>
      <c r="D122" s="8"/>
      <c r="E122" s="13"/>
      <c r="F122" s="13"/>
      <c r="G122" s="13"/>
      <c r="H122" s="13"/>
      <c r="I122" s="13"/>
      <c r="J122" s="88"/>
      <c r="K122" s="14"/>
    </row>
    <row r="123" spans="2:11">
      <c r="B123" s="322" t="s">
        <v>240</v>
      </c>
      <c r="C123" s="322"/>
      <c r="D123" s="322"/>
      <c r="E123" s="322"/>
      <c r="F123" s="5"/>
      <c r="G123" s="13"/>
      <c r="H123" s="13"/>
      <c r="I123" s="8"/>
      <c r="J123" s="85"/>
      <c r="K123" s="8"/>
    </row>
    <row r="124" spans="2:11">
      <c r="B124" s="317" t="s">
        <v>225</v>
      </c>
      <c r="C124" s="317"/>
      <c r="D124" s="317"/>
      <c r="E124" s="5"/>
      <c r="F124" s="5"/>
      <c r="G124" s="13"/>
      <c r="H124" s="13"/>
      <c r="I124" s="8"/>
      <c r="J124" s="85">
        <f>J27</f>
        <v>9.9</v>
      </c>
      <c r="K124" s="14"/>
    </row>
    <row r="125" spans="2:11">
      <c r="B125" s="317" t="s">
        <v>230</v>
      </c>
      <c r="C125" s="317"/>
      <c r="D125" s="317"/>
      <c r="E125" s="5"/>
      <c r="F125" s="5"/>
      <c r="G125" s="323"/>
      <c r="H125" s="323"/>
      <c r="I125" s="323"/>
      <c r="J125" s="85">
        <f>J124*0.1</f>
        <v>0.9900000000000001</v>
      </c>
      <c r="K125" s="14"/>
    </row>
    <row r="126" spans="2:11">
      <c r="B126" s="321" t="s">
        <v>238</v>
      </c>
      <c r="C126" s="321"/>
      <c r="D126" s="321"/>
      <c r="E126" s="82"/>
      <c r="F126" s="82"/>
      <c r="G126" s="82"/>
      <c r="H126" s="13"/>
      <c r="I126" s="8"/>
      <c r="J126" s="85">
        <f>SUM(J124:J125)</f>
        <v>10.89</v>
      </c>
      <c r="K126" s="8" t="s">
        <v>81</v>
      </c>
    </row>
    <row r="127" spans="2:11">
      <c r="B127" s="321" t="s">
        <v>238</v>
      </c>
      <c r="C127" s="321"/>
      <c r="D127" s="321"/>
      <c r="E127" s="13"/>
      <c r="F127" s="13"/>
      <c r="G127" s="13"/>
      <c r="H127" s="13"/>
      <c r="I127" s="13"/>
      <c r="J127" s="89">
        <f>ROUNDUP(J126,0)</f>
        <v>11</v>
      </c>
      <c r="K127" s="8" t="s">
        <v>81</v>
      </c>
    </row>
  </sheetData>
  <mergeCells count="156">
    <mergeCell ref="E9:K9"/>
    <mergeCell ref="G13:I13"/>
    <mergeCell ref="C24:D24"/>
    <mergeCell ref="C25:D25"/>
    <mergeCell ref="C26:D26"/>
    <mergeCell ref="C27:D27"/>
    <mergeCell ref="C28:D28"/>
    <mergeCell ref="B33:J33"/>
    <mergeCell ref="C35:E35"/>
    <mergeCell ref="F35:G35"/>
    <mergeCell ref="K13:K14"/>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C85:E85"/>
    <mergeCell ref="F85:G85"/>
    <mergeCell ref="B86:D86"/>
    <mergeCell ref="B88:E88"/>
    <mergeCell ref="B89:D89"/>
    <mergeCell ref="B90:D90"/>
    <mergeCell ref="B91:D91"/>
    <mergeCell ref="B94:E94"/>
    <mergeCell ref="B95:D95"/>
    <mergeCell ref="B96:D96"/>
    <mergeCell ref="B97:D97"/>
    <mergeCell ref="B112:D112"/>
    <mergeCell ref="B113:D113"/>
    <mergeCell ref="B114:D114"/>
    <mergeCell ref="B98:D98"/>
    <mergeCell ref="B99:D99"/>
    <mergeCell ref="B100:D100"/>
    <mergeCell ref="B101:D101"/>
    <mergeCell ref="B102:D102"/>
    <mergeCell ref="B103:D103"/>
    <mergeCell ref="B104:D104"/>
    <mergeCell ref="B105:D105"/>
    <mergeCell ref="B106:D106"/>
    <mergeCell ref="B125:D125"/>
    <mergeCell ref="G125:I125"/>
    <mergeCell ref="B126:D126"/>
    <mergeCell ref="B127:D127"/>
    <mergeCell ref="B13:B14"/>
    <mergeCell ref="C13:C14"/>
    <mergeCell ref="D13:D14"/>
    <mergeCell ref="E13:E14"/>
    <mergeCell ref="J13:J14"/>
    <mergeCell ref="B116:E116"/>
    <mergeCell ref="B117:D117"/>
    <mergeCell ref="B118:D118"/>
    <mergeCell ref="G118:I118"/>
    <mergeCell ref="B119:D119"/>
    <mergeCell ref="B120:D120"/>
    <mergeCell ref="B121:D121"/>
    <mergeCell ref="B123:E123"/>
    <mergeCell ref="B124:D124"/>
    <mergeCell ref="B107:D107"/>
    <mergeCell ref="B108:D108"/>
    <mergeCell ref="B109:E109"/>
    <mergeCell ref="B110:D110"/>
    <mergeCell ref="B111:D111"/>
    <mergeCell ref="G111:I111"/>
  </mergeCells>
  <pageMargins left="0.75" right="0.75" top="1" bottom="1" header="0.5" footer="0.5"/>
  <pageSetup scale="36" orientation="portrait" r:id="rId1"/>
  <rowBreaks count="1" manualBreakCount="1">
    <brk id="85" max="10" man="1"/>
  </rowBreaks>
  <colBreaks count="1" manualBreakCount="1">
    <brk id="1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sheetPr>
  <dimension ref="B2:K88"/>
  <sheetViews>
    <sheetView view="pageBreakPreview" zoomScale="70" zoomScaleNormal="60"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430</v>
      </c>
    </row>
    <row r="4" spans="2:11" ht="21.05" customHeight="1">
      <c r="B4" s="5" t="s">
        <v>119</v>
      </c>
      <c r="C4" s="8" t="s">
        <v>298</v>
      </c>
    </row>
    <row r="5" spans="2:11" ht="21.05" customHeight="1">
      <c r="B5" s="5" t="s">
        <v>122</v>
      </c>
      <c r="C5" s="7" t="s">
        <v>504</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301</v>
      </c>
      <c r="J10" s="19"/>
    </row>
    <row r="11" spans="2:11" ht="21.05" customHeight="1">
      <c r="B11" s="5" t="s">
        <v>131</v>
      </c>
      <c r="C11" s="7" t="s">
        <v>132</v>
      </c>
    </row>
    <row r="12" spans="2:11">
      <c r="B12" s="10"/>
      <c r="C12" s="11"/>
    </row>
    <row r="13" spans="2:11" ht="14.95" customHeight="1">
      <c r="B13" s="319" t="s">
        <v>133</v>
      </c>
      <c r="C13" s="319" t="s">
        <v>435</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t="s">
        <v>505</v>
      </c>
      <c r="C15" s="8" t="s">
        <v>145</v>
      </c>
      <c r="D15" s="8" t="s">
        <v>483</v>
      </c>
      <c r="E15" s="8" t="s">
        <v>506</v>
      </c>
      <c r="F15" s="8">
        <v>2</v>
      </c>
      <c r="G15" s="8">
        <v>5.5</v>
      </c>
      <c r="H15" s="8"/>
      <c r="I15" s="14"/>
      <c r="J15" s="8">
        <f>F15*G15</f>
        <v>11</v>
      </c>
      <c r="K15" s="8" t="s">
        <v>148</v>
      </c>
    </row>
    <row r="16" spans="2:11">
      <c r="B16" s="14"/>
      <c r="C16" s="8"/>
      <c r="D16" s="8"/>
      <c r="E16" s="13"/>
      <c r="F16" s="8"/>
      <c r="G16" s="8"/>
      <c r="H16" s="13"/>
      <c r="I16" s="13"/>
      <c r="J16" s="8"/>
      <c r="K16" s="14"/>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71.2" customHeight="1">
      <c r="B20" s="6"/>
      <c r="C20" s="6" t="s">
        <v>507</v>
      </c>
      <c r="D20" s="16"/>
      <c r="E20" s="6"/>
      <c r="F20" s="6"/>
      <c r="G20" s="15"/>
      <c r="H20" s="13"/>
      <c r="I20" s="7" t="s">
        <v>81</v>
      </c>
      <c r="J20" s="21">
        <f>+J15</f>
        <v>11</v>
      </c>
      <c r="K20" s="14"/>
    </row>
    <row r="21" spans="2:11" ht="22.35" customHeight="1">
      <c r="B21" s="6"/>
      <c r="C21" s="17"/>
      <c r="D21" s="14"/>
      <c r="E21" s="16"/>
      <c r="F21" s="16"/>
      <c r="G21" s="8"/>
      <c r="H21" s="8"/>
      <c r="I21" s="7"/>
      <c r="J21" s="21"/>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s="1" customFormat="1" ht="29.1" customHeight="1">
      <c r="B24" s="6" t="s">
        <v>1</v>
      </c>
      <c r="C24" s="337" t="s">
        <v>2</v>
      </c>
      <c r="D24" s="337"/>
      <c r="E24" s="337"/>
      <c r="F24" s="337" t="s">
        <v>3</v>
      </c>
      <c r="G24" s="337"/>
      <c r="H24" s="7" t="s">
        <v>4</v>
      </c>
      <c r="I24" s="7" t="s">
        <v>5</v>
      </c>
      <c r="J24" s="7" t="s">
        <v>172</v>
      </c>
      <c r="K24" s="7" t="s">
        <v>173</v>
      </c>
    </row>
    <row r="25" spans="2:11" s="1" customFormat="1" ht="162" customHeight="1">
      <c r="B25" s="16">
        <v>1</v>
      </c>
      <c r="C25" s="328" t="s">
        <v>174</v>
      </c>
      <c r="D25" s="329"/>
      <c r="E25" s="329"/>
      <c r="F25" s="330" t="s">
        <v>8</v>
      </c>
      <c r="G25" s="330"/>
      <c r="H25" s="8" t="s">
        <v>175</v>
      </c>
      <c r="I25" s="22">
        <v>1</v>
      </c>
      <c r="J25" s="23"/>
      <c r="K25" s="16"/>
    </row>
    <row r="26" spans="2:11" s="1" customFormat="1" ht="209.6" customHeight="1">
      <c r="B26" s="16">
        <v>2</v>
      </c>
      <c r="C26" s="328" t="s">
        <v>176</v>
      </c>
      <c r="D26" s="329"/>
      <c r="E26" s="329"/>
      <c r="F26" s="330" t="s">
        <v>11</v>
      </c>
      <c r="G26" s="330"/>
      <c r="H26" s="16" t="s">
        <v>12</v>
      </c>
      <c r="I26" s="16"/>
      <c r="J26" s="23"/>
      <c r="K26" s="16"/>
    </row>
    <row r="27" spans="2:11" s="1" customFormat="1" ht="236.6" customHeight="1">
      <c r="B27" s="16">
        <v>3</v>
      </c>
      <c r="C27" s="328" t="s">
        <v>177</v>
      </c>
      <c r="D27" s="329"/>
      <c r="E27" s="329"/>
      <c r="F27" s="330" t="s">
        <v>14</v>
      </c>
      <c r="G27" s="330"/>
      <c r="H27" s="16" t="s">
        <v>15</v>
      </c>
      <c r="I27" s="16"/>
      <c r="J27" s="23"/>
      <c r="K27" s="16"/>
    </row>
    <row r="28" spans="2:11" s="1" customFormat="1" ht="194.95" customHeight="1">
      <c r="B28" s="16">
        <v>4</v>
      </c>
      <c r="C28" s="328" t="s">
        <v>178</v>
      </c>
      <c r="D28" s="329"/>
      <c r="E28" s="329"/>
      <c r="F28" s="330" t="s">
        <v>16</v>
      </c>
      <c r="G28" s="330"/>
      <c r="H28" s="16" t="s">
        <v>17</v>
      </c>
      <c r="I28" s="16"/>
      <c r="J28" s="23"/>
      <c r="K28" s="16"/>
    </row>
    <row r="29" spans="2:11" s="1" customFormat="1" ht="88.4" customHeight="1">
      <c r="B29" s="16">
        <v>5</v>
      </c>
      <c r="C29" s="328" t="s">
        <v>179</v>
      </c>
      <c r="D29" s="329"/>
      <c r="E29" s="329"/>
      <c r="F29" s="330" t="s">
        <v>112</v>
      </c>
      <c r="G29" s="330"/>
      <c r="H29" s="16" t="s">
        <v>12</v>
      </c>
      <c r="I29" s="22"/>
      <c r="J29" s="23"/>
      <c r="K29" s="16"/>
    </row>
    <row r="30" spans="2:11" s="1" customFormat="1" ht="272.60000000000002" customHeight="1">
      <c r="B30" s="16">
        <v>6</v>
      </c>
      <c r="C30" s="328" t="s">
        <v>180</v>
      </c>
      <c r="D30" s="329"/>
      <c r="E30" s="329"/>
      <c r="F30" s="330" t="s">
        <v>20</v>
      </c>
      <c r="G30" s="330"/>
      <c r="H30" s="8" t="s">
        <v>21</v>
      </c>
      <c r="I30" s="22"/>
      <c r="J30" s="23"/>
      <c r="K30" s="16"/>
    </row>
    <row r="31" spans="2:11" s="1" customFormat="1" ht="192.05" customHeight="1">
      <c r="B31" s="16">
        <v>7</v>
      </c>
      <c r="C31" s="328" t="s">
        <v>181</v>
      </c>
      <c r="D31" s="329"/>
      <c r="E31" s="329"/>
      <c r="F31" s="330" t="s">
        <v>22</v>
      </c>
      <c r="G31" s="330"/>
      <c r="H31" s="8" t="s">
        <v>23</v>
      </c>
      <c r="I31" s="16"/>
      <c r="J31" s="23"/>
      <c r="K31" s="16"/>
    </row>
    <row r="32" spans="2:11" s="1" customFormat="1" ht="232.75" customHeight="1">
      <c r="B32" s="16">
        <v>8</v>
      </c>
      <c r="C32" s="328" t="s">
        <v>182</v>
      </c>
      <c r="D32" s="329"/>
      <c r="E32" s="329"/>
      <c r="F32" s="330" t="s">
        <v>183</v>
      </c>
      <c r="G32" s="330"/>
      <c r="H32" s="8" t="s">
        <v>25</v>
      </c>
      <c r="I32" s="16"/>
      <c r="J32" s="23"/>
      <c r="K32" s="16"/>
    </row>
    <row r="33" spans="2:11" s="1" customFormat="1" ht="292.35000000000002" customHeight="1">
      <c r="B33" s="16">
        <v>9</v>
      </c>
      <c r="C33" s="328" t="s">
        <v>184</v>
      </c>
      <c r="D33" s="329"/>
      <c r="E33" s="329"/>
      <c r="F33" s="330" t="s">
        <v>26</v>
      </c>
      <c r="G33" s="330"/>
      <c r="H33" s="8" t="s">
        <v>27</v>
      </c>
      <c r="I33" s="16"/>
      <c r="J33" s="23"/>
      <c r="K33" s="16"/>
    </row>
    <row r="34" spans="2:11" s="1" customFormat="1" ht="262.8" customHeight="1">
      <c r="B34" s="16">
        <v>10</v>
      </c>
      <c r="C34" s="328" t="s">
        <v>185</v>
      </c>
      <c r="D34" s="329"/>
      <c r="E34" s="329"/>
      <c r="F34" s="330" t="s">
        <v>29</v>
      </c>
      <c r="G34" s="330"/>
      <c r="H34" s="8" t="s">
        <v>27</v>
      </c>
      <c r="I34" s="16"/>
      <c r="J34" s="23"/>
      <c r="K34" s="16"/>
    </row>
    <row r="35" spans="2:11" s="1" customFormat="1" ht="248.95" customHeight="1">
      <c r="B35" s="16">
        <v>11</v>
      </c>
      <c r="C35" s="328" t="s">
        <v>186</v>
      </c>
      <c r="D35" s="329"/>
      <c r="E35" s="329"/>
      <c r="F35" s="330" t="s">
        <v>31</v>
      </c>
      <c r="G35" s="330"/>
      <c r="H35" s="8" t="s">
        <v>27</v>
      </c>
      <c r="I35" s="16"/>
      <c r="J35" s="23"/>
      <c r="K35" s="16"/>
    </row>
    <row r="36" spans="2:11" s="1" customFormat="1" ht="145.80000000000001" customHeight="1">
      <c r="B36" s="16">
        <v>12</v>
      </c>
      <c r="C36" s="328" t="s">
        <v>187</v>
      </c>
      <c r="D36" s="329"/>
      <c r="E36" s="329"/>
      <c r="F36" s="330" t="s">
        <v>33</v>
      </c>
      <c r="G36" s="330"/>
      <c r="H36" s="8" t="s">
        <v>27</v>
      </c>
      <c r="I36" s="16"/>
      <c r="J36" s="23"/>
      <c r="K36" s="16"/>
    </row>
    <row r="37" spans="2:11" s="1" customFormat="1" ht="282.7" customHeight="1">
      <c r="B37" s="16">
        <v>13</v>
      </c>
      <c r="C37" s="328" t="s">
        <v>188</v>
      </c>
      <c r="D37" s="329"/>
      <c r="E37" s="329"/>
      <c r="F37" s="330" t="s">
        <v>35</v>
      </c>
      <c r="G37" s="330"/>
      <c r="H37" s="8" t="s">
        <v>27</v>
      </c>
      <c r="I37" s="16"/>
      <c r="J37" s="23"/>
      <c r="K37" s="16"/>
    </row>
    <row r="38" spans="2:11" s="1" customFormat="1" ht="166.85" customHeight="1">
      <c r="B38" s="16">
        <v>14</v>
      </c>
      <c r="C38" s="328" t="s">
        <v>189</v>
      </c>
      <c r="D38" s="329"/>
      <c r="E38" s="329"/>
      <c r="F38" s="330" t="s">
        <v>37</v>
      </c>
      <c r="G38" s="330"/>
      <c r="H38" s="8" t="s">
        <v>27</v>
      </c>
      <c r="I38" s="16"/>
      <c r="J38" s="23"/>
      <c r="K38" s="16"/>
    </row>
    <row r="39" spans="2:11" s="1" customFormat="1" ht="270.64999999999998" customHeight="1">
      <c r="B39" s="16">
        <v>15</v>
      </c>
      <c r="C39" s="328" t="s">
        <v>190</v>
      </c>
      <c r="D39" s="329"/>
      <c r="E39" s="329"/>
      <c r="F39" s="330" t="s">
        <v>39</v>
      </c>
      <c r="G39" s="330"/>
      <c r="H39" s="16" t="s">
        <v>12</v>
      </c>
      <c r="I39" s="16"/>
      <c r="J39" s="23"/>
      <c r="K39" s="16"/>
    </row>
    <row r="40" spans="2:11" s="1" customFormat="1" ht="200.6" customHeight="1">
      <c r="B40" s="16">
        <v>16</v>
      </c>
      <c r="C40" s="328" t="s">
        <v>191</v>
      </c>
      <c r="D40" s="329"/>
      <c r="E40" s="329"/>
      <c r="F40" s="330" t="s">
        <v>40</v>
      </c>
      <c r="G40" s="330"/>
      <c r="H40" s="16"/>
      <c r="I40" s="16"/>
      <c r="J40" s="23"/>
      <c r="K40" s="16"/>
    </row>
    <row r="41" spans="2:11" s="1" customFormat="1" ht="52.75" customHeight="1">
      <c r="B41" s="16">
        <v>17</v>
      </c>
      <c r="C41" s="328" t="s">
        <v>41</v>
      </c>
      <c r="D41" s="328"/>
      <c r="E41" s="328"/>
      <c r="F41" s="330" t="s">
        <v>192</v>
      </c>
      <c r="G41" s="330"/>
      <c r="H41" s="7"/>
      <c r="I41" s="16"/>
      <c r="J41" s="23"/>
      <c r="K41" s="16"/>
    </row>
    <row r="42" spans="2:11" s="1" customFormat="1" ht="86.95" customHeight="1">
      <c r="B42" s="16">
        <v>18</v>
      </c>
      <c r="C42" s="328" t="s">
        <v>193</v>
      </c>
      <c r="D42" s="329"/>
      <c r="E42" s="329"/>
      <c r="F42" s="330" t="s">
        <v>43</v>
      </c>
      <c r="G42" s="330"/>
      <c r="H42" s="16" t="s">
        <v>12</v>
      </c>
      <c r="I42" s="16"/>
      <c r="J42" s="23"/>
      <c r="K42" s="16"/>
    </row>
    <row r="43" spans="2:11" s="1" customFormat="1" ht="163.44999999999999" customHeight="1">
      <c r="B43" s="16">
        <v>19</v>
      </c>
      <c r="C43" s="328" t="s">
        <v>194</v>
      </c>
      <c r="D43" s="329"/>
      <c r="E43" s="329"/>
      <c r="F43" s="330" t="s">
        <v>45</v>
      </c>
      <c r="G43" s="330"/>
      <c r="H43" s="16" t="s">
        <v>12</v>
      </c>
      <c r="I43" s="22"/>
      <c r="J43" s="23"/>
      <c r="K43" s="8"/>
    </row>
    <row r="44" spans="2:11" s="1" customFormat="1" ht="122.5" customHeight="1">
      <c r="B44" s="16">
        <v>20</v>
      </c>
      <c r="C44" s="328" t="s">
        <v>195</v>
      </c>
      <c r="D44" s="329"/>
      <c r="E44" s="329"/>
      <c r="F44" s="330" t="s">
        <v>47</v>
      </c>
      <c r="G44" s="330"/>
      <c r="H44" s="16" t="s">
        <v>12</v>
      </c>
      <c r="I44" s="22">
        <v>0</v>
      </c>
      <c r="J44" s="23"/>
      <c r="K44" s="16"/>
    </row>
    <row r="45" spans="2:11" s="1" customFormat="1" ht="103.85" customHeight="1">
      <c r="B45" s="16">
        <v>21</v>
      </c>
      <c r="C45" s="328" t="s">
        <v>196</v>
      </c>
      <c r="D45" s="329"/>
      <c r="E45" s="329"/>
      <c r="F45" s="330" t="s">
        <v>48</v>
      </c>
      <c r="G45" s="330"/>
      <c r="H45" s="16" t="s">
        <v>12</v>
      </c>
      <c r="I45" s="22">
        <v>0</v>
      </c>
      <c r="J45" s="23"/>
      <c r="K45" s="16"/>
    </row>
    <row r="46" spans="2:11" s="1" customFormat="1" ht="282.05" customHeight="1">
      <c r="B46" s="16">
        <v>22</v>
      </c>
      <c r="C46" s="328" t="s">
        <v>197</v>
      </c>
      <c r="D46" s="329"/>
      <c r="E46" s="329"/>
      <c r="F46" s="330" t="s">
        <v>50</v>
      </c>
      <c r="G46" s="330"/>
      <c r="H46" s="16" t="s">
        <v>12</v>
      </c>
      <c r="I46" s="16"/>
      <c r="J46" s="23"/>
      <c r="K46" s="16"/>
    </row>
    <row r="47" spans="2:11" s="1" customFormat="1" ht="32.15" customHeight="1">
      <c r="B47" s="16">
        <v>23</v>
      </c>
      <c r="C47" s="328" t="s">
        <v>51</v>
      </c>
      <c r="D47" s="328"/>
      <c r="E47" s="328"/>
      <c r="F47" s="330"/>
      <c r="G47" s="330"/>
      <c r="H47" s="6"/>
      <c r="I47" s="16"/>
      <c r="J47" s="23"/>
      <c r="K47" s="16"/>
    </row>
    <row r="48" spans="2:11" s="1" customFormat="1" ht="64.45" customHeight="1">
      <c r="B48" s="16">
        <v>24</v>
      </c>
      <c r="C48" s="328" t="s">
        <v>198</v>
      </c>
      <c r="D48" s="329"/>
      <c r="E48" s="329"/>
      <c r="F48" s="330" t="s">
        <v>54</v>
      </c>
      <c r="G48" s="330"/>
      <c r="H48" s="16"/>
      <c r="I48" s="16"/>
      <c r="J48" s="23"/>
      <c r="K48" s="14"/>
    </row>
    <row r="49" spans="2:11" s="1" customFormat="1" ht="102.7" customHeight="1">
      <c r="B49" s="16">
        <v>25</v>
      </c>
      <c r="C49" s="328" t="s">
        <v>199</v>
      </c>
      <c r="D49" s="329"/>
      <c r="E49" s="329"/>
      <c r="F49" s="330" t="s">
        <v>55</v>
      </c>
      <c r="G49" s="330"/>
      <c r="H49" s="8" t="s">
        <v>27</v>
      </c>
      <c r="I49" s="22"/>
      <c r="J49" s="23"/>
      <c r="K49" s="8"/>
    </row>
    <row r="50" spans="2:11" s="1" customFormat="1" ht="216.65" customHeight="1">
      <c r="B50" s="16">
        <v>26</v>
      </c>
      <c r="C50" s="328" t="s">
        <v>200</v>
      </c>
      <c r="D50" s="329"/>
      <c r="E50" s="329"/>
      <c r="F50" s="330" t="s">
        <v>56</v>
      </c>
      <c r="G50" s="330"/>
      <c r="H50" s="8" t="s">
        <v>27</v>
      </c>
      <c r="I50" s="16"/>
      <c r="J50" s="23"/>
      <c r="K50" s="16"/>
    </row>
    <row r="51" spans="2:11" s="1" customFormat="1" ht="180.65" customHeight="1">
      <c r="B51" s="16">
        <v>27</v>
      </c>
      <c r="C51" s="328" t="s">
        <v>201</v>
      </c>
      <c r="D51" s="329"/>
      <c r="E51" s="329"/>
      <c r="F51" s="330" t="s">
        <v>57</v>
      </c>
      <c r="G51" s="330"/>
      <c r="H51" s="8" t="s">
        <v>27</v>
      </c>
      <c r="I51" s="16"/>
      <c r="J51" s="23"/>
      <c r="K51" s="16"/>
    </row>
    <row r="52" spans="2:11" s="1" customFormat="1" ht="153" customHeight="1">
      <c r="B52" s="16">
        <v>28</v>
      </c>
      <c r="C52" s="329" t="s">
        <v>202</v>
      </c>
      <c r="D52" s="329"/>
      <c r="E52" s="329"/>
      <c r="F52" s="330" t="s">
        <v>203</v>
      </c>
      <c r="G52" s="330"/>
      <c r="H52" s="8" t="s">
        <v>12</v>
      </c>
      <c r="I52" s="22">
        <f>J87</f>
        <v>13</v>
      </c>
      <c r="J52" s="23"/>
      <c r="K52" s="16"/>
    </row>
    <row r="53" spans="2:11" s="1" customFormat="1" ht="111.7" customHeight="1">
      <c r="B53" s="16">
        <v>29</v>
      </c>
      <c r="C53" s="328" t="s">
        <v>204</v>
      </c>
      <c r="D53" s="329"/>
      <c r="E53" s="329"/>
      <c r="F53" s="330" t="s">
        <v>60</v>
      </c>
      <c r="G53" s="330"/>
      <c r="H53" s="8" t="s">
        <v>12</v>
      </c>
      <c r="I53" s="22"/>
      <c r="J53" s="23"/>
      <c r="K53" s="16"/>
    </row>
    <row r="54" spans="2:11" s="1" customFormat="1" ht="241.75" customHeight="1">
      <c r="B54" s="16">
        <v>30</v>
      </c>
      <c r="C54" s="328" t="s">
        <v>205</v>
      </c>
      <c r="D54" s="329"/>
      <c r="E54" s="329"/>
      <c r="F54" s="330" t="s">
        <v>62</v>
      </c>
      <c r="G54" s="330"/>
      <c r="H54" s="8" t="s">
        <v>27</v>
      </c>
      <c r="I54" s="22"/>
      <c r="J54" s="23"/>
      <c r="K54" s="16"/>
    </row>
    <row r="55" spans="2:11" s="1" customFormat="1" ht="248.95" customHeight="1">
      <c r="B55" s="16">
        <v>31</v>
      </c>
      <c r="C55" s="329" t="s">
        <v>206</v>
      </c>
      <c r="D55" s="329"/>
      <c r="E55" s="329"/>
      <c r="F55" s="330" t="s">
        <v>64</v>
      </c>
      <c r="G55" s="330"/>
      <c r="H55" s="8" t="s">
        <v>65</v>
      </c>
      <c r="I55" s="22"/>
      <c r="J55" s="23"/>
      <c r="K55" s="16"/>
    </row>
    <row r="56" spans="2:11" s="1" customFormat="1" ht="138.05000000000001" customHeight="1">
      <c r="B56" s="16">
        <v>32</v>
      </c>
      <c r="C56" s="328" t="s">
        <v>207</v>
      </c>
      <c r="D56" s="329"/>
      <c r="E56" s="329"/>
      <c r="F56" s="330" t="s">
        <v>67</v>
      </c>
      <c r="G56" s="330"/>
      <c r="H56" s="8" t="s">
        <v>208</v>
      </c>
      <c r="I56" s="22"/>
      <c r="J56" s="23"/>
      <c r="K56" s="16"/>
    </row>
    <row r="57" spans="2:11" s="1" customFormat="1" ht="166.85" customHeight="1">
      <c r="B57" s="16">
        <v>33</v>
      </c>
      <c r="C57" s="328" t="s">
        <v>209</v>
      </c>
      <c r="D57" s="329"/>
      <c r="E57" s="329"/>
      <c r="F57" s="330" t="s">
        <v>69</v>
      </c>
      <c r="G57" s="330"/>
      <c r="H57" s="8" t="s">
        <v>65</v>
      </c>
      <c r="I57" s="22"/>
      <c r="J57" s="23"/>
      <c r="K57" s="16"/>
    </row>
    <row r="58" spans="2:11" s="1" customFormat="1" ht="165.05" customHeight="1">
      <c r="B58" s="16">
        <v>34</v>
      </c>
      <c r="C58" s="328" t="s">
        <v>210</v>
      </c>
      <c r="D58" s="329"/>
      <c r="E58" s="329"/>
      <c r="F58" s="330" t="s">
        <v>71</v>
      </c>
      <c r="G58" s="330"/>
      <c r="H58" s="8" t="s">
        <v>25</v>
      </c>
      <c r="I58" s="16"/>
      <c r="J58" s="23"/>
      <c r="K58" s="16"/>
    </row>
    <row r="59" spans="2:11" s="1" customFormat="1" ht="409.35" customHeight="1">
      <c r="B59" s="16">
        <v>35</v>
      </c>
      <c r="C59" s="328" t="s">
        <v>211</v>
      </c>
      <c r="D59" s="329"/>
      <c r="E59" s="329"/>
      <c r="F59" s="330" t="s">
        <v>72</v>
      </c>
      <c r="G59" s="330"/>
      <c r="H59" s="8" t="s">
        <v>21</v>
      </c>
      <c r="I59" s="16"/>
      <c r="J59" s="23"/>
      <c r="K59" s="16"/>
    </row>
    <row r="60" spans="2:11" s="1" customFormat="1" ht="201.05" customHeight="1">
      <c r="B60" s="16">
        <v>36</v>
      </c>
      <c r="C60" s="328" t="s">
        <v>212</v>
      </c>
      <c r="D60" s="329"/>
      <c r="E60" s="329"/>
      <c r="F60" s="330" t="s">
        <v>115</v>
      </c>
      <c r="G60" s="330"/>
      <c r="H60" s="16" t="s">
        <v>17</v>
      </c>
      <c r="I60" s="16"/>
      <c r="J60" s="23"/>
      <c r="K60" s="16"/>
    </row>
    <row r="61" spans="2:11" s="1" customFormat="1" ht="201.05" customHeight="1">
      <c r="B61" s="16">
        <v>37</v>
      </c>
      <c r="C61" s="328" t="s">
        <v>213</v>
      </c>
      <c r="D61" s="329"/>
      <c r="E61" s="329"/>
      <c r="F61" s="330" t="s">
        <v>75</v>
      </c>
      <c r="G61" s="330"/>
      <c r="H61" s="16" t="s">
        <v>17</v>
      </c>
      <c r="I61" s="16"/>
      <c r="J61" s="23"/>
      <c r="K61" s="16"/>
    </row>
    <row r="62" spans="2:11" s="1" customFormat="1" ht="140.94999999999999" customHeight="1">
      <c r="B62" s="16">
        <v>38</v>
      </c>
      <c r="C62" s="329" t="s">
        <v>76</v>
      </c>
      <c r="D62" s="329"/>
      <c r="E62" s="329"/>
      <c r="F62" s="334" t="s">
        <v>77</v>
      </c>
      <c r="G62" s="334"/>
      <c r="H62" s="16" t="s">
        <v>17</v>
      </c>
      <c r="I62" s="24"/>
      <c r="J62" s="23"/>
      <c r="K62" s="16"/>
    </row>
    <row r="63" spans="2:11" s="1" customFormat="1" ht="228.7" customHeight="1">
      <c r="B63" s="16">
        <v>39</v>
      </c>
      <c r="C63" s="329" t="s">
        <v>79</v>
      </c>
      <c r="D63" s="329"/>
      <c r="E63" s="329"/>
      <c r="F63" s="334" t="s">
        <v>80</v>
      </c>
      <c r="G63" s="334"/>
      <c r="H63" s="16" t="s">
        <v>17</v>
      </c>
      <c r="I63" s="24"/>
      <c r="J63" s="23"/>
      <c r="K63" s="16"/>
    </row>
    <row r="64" spans="2:11" s="1" customFormat="1" ht="228.7"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01.05" customHeight="1">
      <c r="B66" s="16">
        <v>42</v>
      </c>
      <c r="C66" s="333" t="s">
        <v>86</v>
      </c>
      <c r="D66" s="333"/>
      <c r="E66" s="333"/>
      <c r="F66" s="330" t="s">
        <v>87</v>
      </c>
      <c r="G66" s="330"/>
      <c r="H66" s="8" t="s">
        <v>81</v>
      </c>
      <c r="I66" s="16"/>
      <c r="J66" s="23"/>
      <c r="K66" s="16"/>
    </row>
    <row r="67" spans="2:11" s="1" customFormat="1" ht="145.80000000000001" customHeight="1">
      <c r="B67" s="16">
        <v>43</v>
      </c>
      <c r="C67" s="329" t="s">
        <v>89</v>
      </c>
      <c r="D67" s="329"/>
      <c r="E67" s="329"/>
      <c r="F67" s="330" t="s">
        <v>87</v>
      </c>
      <c r="G67" s="330"/>
      <c r="H67" s="8" t="s">
        <v>27</v>
      </c>
      <c r="I67" s="16"/>
      <c r="J67" s="23"/>
      <c r="K67" s="16"/>
    </row>
    <row r="68" spans="2:11" s="1" customFormat="1" ht="161.55000000000001" customHeight="1">
      <c r="B68" s="16">
        <v>44</v>
      </c>
      <c r="C68" s="329" t="s">
        <v>91</v>
      </c>
      <c r="D68" s="329"/>
      <c r="E68" s="329"/>
      <c r="F68" s="330" t="s">
        <v>92</v>
      </c>
      <c r="G68" s="330"/>
      <c r="H68" s="8" t="s">
        <v>17</v>
      </c>
      <c r="I68" s="16">
        <v>0</v>
      </c>
      <c r="J68" s="23"/>
      <c r="K68" s="16"/>
    </row>
    <row r="69" spans="2:11" s="1" customFormat="1" ht="161.55000000000001" customHeight="1">
      <c r="B69" s="16">
        <v>45</v>
      </c>
      <c r="C69" s="329" t="s">
        <v>214</v>
      </c>
      <c r="D69" s="329"/>
      <c r="E69" s="329"/>
      <c r="F69" s="330" t="s">
        <v>94</v>
      </c>
      <c r="G69" s="330"/>
      <c r="H69" s="8" t="s">
        <v>215</v>
      </c>
      <c r="I69" s="22">
        <v>0</v>
      </c>
      <c r="J69" s="23"/>
      <c r="K69" s="16"/>
    </row>
    <row r="70" spans="2:11" s="1" customFormat="1" ht="136.44999999999999" customHeight="1">
      <c r="B70" s="16">
        <v>46</v>
      </c>
      <c r="C70" s="329" t="s">
        <v>216</v>
      </c>
      <c r="D70" s="329"/>
      <c r="E70" s="329"/>
      <c r="F70" s="330" t="s">
        <v>96</v>
      </c>
      <c r="G70" s="330"/>
      <c r="H70" s="8" t="s">
        <v>17</v>
      </c>
      <c r="I70" s="22">
        <v>0</v>
      </c>
      <c r="J70" s="23"/>
      <c r="K70" s="16"/>
    </row>
    <row r="71" spans="2:11" s="1" customFormat="1" ht="167.95" customHeight="1">
      <c r="B71" s="16">
        <v>47</v>
      </c>
      <c r="C71" s="329" t="s">
        <v>97</v>
      </c>
      <c r="D71" s="329"/>
      <c r="E71" s="329"/>
      <c r="F71" s="330" t="s">
        <v>98</v>
      </c>
      <c r="G71" s="330"/>
      <c r="H71" s="8" t="s">
        <v>78</v>
      </c>
      <c r="I71" s="22"/>
      <c r="J71" s="23"/>
      <c r="K71" s="16">
        <v>0</v>
      </c>
    </row>
    <row r="72" spans="2:11" s="1" customFormat="1" ht="176.5" customHeight="1">
      <c r="B72" s="16">
        <v>48</v>
      </c>
      <c r="C72" s="329" t="s">
        <v>99</v>
      </c>
      <c r="D72" s="329"/>
      <c r="E72" s="329"/>
      <c r="F72" s="331" t="s">
        <v>100</v>
      </c>
      <c r="G72" s="332"/>
      <c r="H72" s="16" t="s">
        <v>217</v>
      </c>
      <c r="I72" s="20"/>
      <c r="J72" s="20"/>
      <c r="K72" s="20"/>
    </row>
    <row r="73" spans="2:11" s="1" customFormat="1" ht="162.65" customHeight="1">
      <c r="B73" s="16">
        <v>49</v>
      </c>
      <c r="C73" s="333" t="s">
        <v>102</v>
      </c>
      <c r="D73" s="333"/>
      <c r="E73" s="333"/>
      <c r="F73" s="331" t="s">
        <v>258</v>
      </c>
      <c r="G73" s="332"/>
      <c r="H73" s="16" t="s">
        <v>15</v>
      </c>
      <c r="I73" s="16"/>
      <c r="J73" s="16"/>
      <c r="K73" s="16"/>
    </row>
    <row r="74" spans="2:11" s="1" customFormat="1" ht="196.4" customHeight="1">
      <c r="B74" s="16">
        <v>50</v>
      </c>
      <c r="C74" s="333" t="s">
        <v>104</v>
      </c>
      <c r="D74" s="333"/>
      <c r="E74" s="333"/>
      <c r="F74" s="331" t="s">
        <v>105</v>
      </c>
      <c r="G74" s="332"/>
      <c r="H74" s="16" t="s">
        <v>217</v>
      </c>
      <c r="I74" s="16"/>
      <c r="J74" s="16"/>
      <c r="K74" s="16"/>
    </row>
    <row r="75" spans="2:11" s="1" customFormat="1">
      <c r="B75" s="325" t="s">
        <v>219</v>
      </c>
      <c r="C75" s="326"/>
      <c r="D75" s="327"/>
      <c r="E75" s="17" t="s">
        <v>220</v>
      </c>
      <c r="F75" s="17"/>
      <c r="G75" s="17" t="s">
        <v>221</v>
      </c>
      <c r="H75" s="17" t="s">
        <v>222</v>
      </c>
      <c r="I75" s="7" t="s">
        <v>223</v>
      </c>
      <c r="J75" s="17" t="s">
        <v>5</v>
      </c>
      <c r="K75" s="17" t="s">
        <v>4</v>
      </c>
    </row>
    <row r="76" spans="2:11" s="1" customFormat="1">
      <c r="B76" s="7"/>
      <c r="C76" s="7"/>
      <c r="D76" s="7"/>
      <c r="E76" s="17"/>
      <c r="F76" s="17"/>
      <c r="G76" s="17"/>
      <c r="H76" s="17"/>
      <c r="I76" s="7"/>
      <c r="J76" s="17"/>
      <c r="K76" s="17"/>
    </row>
    <row r="77" spans="2:11" s="1" customFormat="1" ht="14.5" customHeight="1">
      <c r="B77" s="14"/>
      <c r="C77" s="7"/>
      <c r="D77" s="7"/>
      <c r="E77" s="17"/>
      <c r="F77" s="17"/>
      <c r="G77" s="17"/>
      <c r="H77" s="17"/>
      <c r="I77" s="7"/>
      <c r="J77" s="17"/>
      <c r="K77" s="17"/>
    </row>
    <row r="78" spans="2:11" s="1" customFormat="1">
      <c r="B78" s="328" t="s">
        <v>224</v>
      </c>
      <c r="C78" s="328"/>
      <c r="D78" s="328"/>
      <c r="E78" s="328"/>
      <c r="F78" s="13"/>
      <c r="G78" s="13"/>
      <c r="H78" s="13"/>
      <c r="I78" s="8"/>
      <c r="J78" s="14"/>
      <c r="K78" s="17"/>
    </row>
    <row r="79" spans="2:11" s="1" customFormat="1">
      <c r="B79" s="317" t="s">
        <v>309</v>
      </c>
      <c r="C79" s="317"/>
      <c r="D79" s="317"/>
      <c r="E79" s="7">
        <v>0</v>
      </c>
      <c r="F79" s="13"/>
      <c r="G79" s="8"/>
      <c r="H79" s="8"/>
      <c r="I79" s="24"/>
      <c r="J79" s="33">
        <f>I79*H79*G79*E79</f>
        <v>0</v>
      </c>
      <c r="K79" s="17"/>
    </row>
    <row r="80" spans="2:11" s="1" customFormat="1">
      <c r="B80" s="318" t="s">
        <v>227</v>
      </c>
      <c r="C80" s="318"/>
      <c r="D80" s="318"/>
      <c r="E80" s="5"/>
      <c r="F80" s="13"/>
      <c r="G80" s="13"/>
      <c r="H80" s="13"/>
      <c r="I80" s="24"/>
      <c r="J80" s="33">
        <f>SUM(J79:J79)</f>
        <v>0</v>
      </c>
      <c r="K80" s="8" t="s">
        <v>21</v>
      </c>
    </row>
    <row r="81" spans="2:11" s="1" customFormat="1">
      <c r="B81" s="8"/>
      <c r="C81" s="31"/>
      <c r="D81" s="8"/>
      <c r="E81" s="5"/>
      <c r="F81" s="13"/>
      <c r="G81" s="13"/>
      <c r="H81" s="13"/>
      <c r="I81" s="24"/>
      <c r="J81" s="8"/>
      <c r="K81" s="8"/>
    </row>
    <row r="82" spans="2:11" s="1" customFormat="1">
      <c r="B82" s="14"/>
      <c r="C82" s="8"/>
      <c r="D82" s="8"/>
      <c r="E82" s="13"/>
      <c r="F82" s="13"/>
      <c r="G82" s="13"/>
      <c r="H82" s="13"/>
      <c r="I82" s="8"/>
      <c r="J82" s="13"/>
      <c r="K82" s="14"/>
    </row>
    <row r="83" spans="2:11" s="1" customFormat="1">
      <c r="B83" s="324" t="s">
        <v>508</v>
      </c>
      <c r="C83" s="324"/>
      <c r="D83" s="324"/>
      <c r="E83" s="82"/>
      <c r="F83" s="82"/>
      <c r="G83" s="13"/>
      <c r="H83" s="13"/>
      <c r="I83" s="8"/>
      <c r="J83" s="13"/>
      <c r="K83" s="14"/>
    </row>
    <row r="84" spans="2:11" s="1" customFormat="1">
      <c r="B84" s="317" t="s">
        <v>225</v>
      </c>
      <c r="C84" s="317"/>
      <c r="D84" s="317"/>
      <c r="E84" s="73"/>
      <c r="F84" s="73"/>
      <c r="G84" s="13"/>
      <c r="H84" s="13"/>
      <c r="I84" s="8"/>
      <c r="J84" s="33">
        <f>J20</f>
        <v>11</v>
      </c>
      <c r="K84" s="14"/>
    </row>
    <row r="85" spans="2:11" s="1" customFormat="1">
      <c r="B85" s="317" t="s">
        <v>230</v>
      </c>
      <c r="C85" s="317"/>
      <c r="D85" s="317"/>
      <c r="E85" s="73"/>
      <c r="F85" s="73"/>
      <c r="G85" s="13"/>
      <c r="H85" s="13"/>
      <c r="I85" s="8"/>
      <c r="J85" s="33">
        <f>J84*0.1</f>
        <v>1.1000000000000001</v>
      </c>
      <c r="K85" s="14"/>
    </row>
    <row r="86" spans="2:11" s="1" customFormat="1">
      <c r="B86" s="318" t="s">
        <v>227</v>
      </c>
      <c r="C86" s="318"/>
      <c r="D86" s="318"/>
      <c r="E86" s="73"/>
      <c r="F86" s="73"/>
      <c r="G86" s="13"/>
      <c r="H86" s="13"/>
      <c r="I86" s="8"/>
      <c r="J86" s="33">
        <f>J84+J85</f>
        <v>12.1</v>
      </c>
      <c r="K86" s="8" t="s">
        <v>81</v>
      </c>
    </row>
    <row r="87" spans="2:11" s="1" customFormat="1">
      <c r="B87" s="318" t="s">
        <v>227</v>
      </c>
      <c r="C87" s="318"/>
      <c r="D87" s="318"/>
      <c r="E87" s="73"/>
      <c r="F87" s="73"/>
      <c r="G87" s="13"/>
      <c r="H87" s="13"/>
      <c r="I87" s="8"/>
      <c r="J87" s="33">
        <f>ROUNDUP(J86,0)</f>
        <v>13</v>
      </c>
      <c r="K87" s="8" t="s">
        <v>81</v>
      </c>
    </row>
    <row r="88" spans="2:11">
      <c r="J88" s="3"/>
      <c r="K88" s="2"/>
    </row>
  </sheetData>
  <mergeCells count="120">
    <mergeCell ref="E9:K9"/>
    <mergeCell ref="G13:I13"/>
    <mergeCell ref="B22:J22"/>
    <mergeCell ref="C24:E24"/>
    <mergeCell ref="F24:G24"/>
    <mergeCell ref="C25:E25"/>
    <mergeCell ref="F25:G25"/>
    <mergeCell ref="C26:E26"/>
    <mergeCell ref="F26:G26"/>
    <mergeCell ref="E13:E14"/>
    <mergeCell ref="J13:J14"/>
    <mergeCell ref="K13:K14"/>
    <mergeCell ref="F27:G27"/>
    <mergeCell ref="C28:E28"/>
    <mergeCell ref="F28:G28"/>
    <mergeCell ref="C29:E29"/>
    <mergeCell ref="F29:G29"/>
    <mergeCell ref="C30:E30"/>
    <mergeCell ref="F30:G30"/>
    <mergeCell ref="C31:E31"/>
    <mergeCell ref="F31:G31"/>
    <mergeCell ref="F32:G32"/>
    <mergeCell ref="C33:E33"/>
    <mergeCell ref="F33:G33"/>
    <mergeCell ref="C34:E34"/>
    <mergeCell ref="F34:G34"/>
    <mergeCell ref="C35:E35"/>
    <mergeCell ref="F35:G35"/>
    <mergeCell ref="C36:E36"/>
    <mergeCell ref="F36:G36"/>
    <mergeCell ref="F37:G37"/>
    <mergeCell ref="C38:E38"/>
    <mergeCell ref="F38:G38"/>
    <mergeCell ref="C39:E39"/>
    <mergeCell ref="F39:G39"/>
    <mergeCell ref="C40:E40"/>
    <mergeCell ref="F40:G40"/>
    <mergeCell ref="C41:E41"/>
    <mergeCell ref="F41:G41"/>
    <mergeCell ref="F42:G42"/>
    <mergeCell ref="C43:E43"/>
    <mergeCell ref="F43:G43"/>
    <mergeCell ref="C44:E44"/>
    <mergeCell ref="F44:G44"/>
    <mergeCell ref="C45:E45"/>
    <mergeCell ref="F45:G45"/>
    <mergeCell ref="C46:E46"/>
    <mergeCell ref="F46:G46"/>
    <mergeCell ref="F47:G47"/>
    <mergeCell ref="C48:E48"/>
    <mergeCell ref="F48:G48"/>
    <mergeCell ref="C49:E49"/>
    <mergeCell ref="F49:G49"/>
    <mergeCell ref="C50:E50"/>
    <mergeCell ref="F50:G50"/>
    <mergeCell ref="C51:E51"/>
    <mergeCell ref="F51:G51"/>
    <mergeCell ref="F52:G52"/>
    <mergeCell ref="C53:E53"/>
    <mergeCell ref="F53:G53"/>
    <mergeCell ref="C54:E54"/>
    <mergeCell ref="F54:G54"/>
    <mergeCell ref="C55:E55"/>
    <mergeCell ref="F55:G55"/>
    <mergeCell ref="C56:E56"/>
    <mergeCell ref="F56:G56"/>
    <mergeCell ref="F57:G57"/>
    <mergeCell ref="C58:E58"/>
    <mergeCell ref="F58:G58"/>
    <mergeCell ref="C59:E59"/>
    <mergeCell ref="F59:G59"/>
    <mergeCell ref="C60:E60"/>
    <mergeCell ref="F60:G60"/>
    <mergeCell ref="C61:E61"/>
    <mergeCell ref="F61:G61"/>
    <mergeCell ref="F62:G62"/>
    <mergeCell ref="C63:E63"/>
    <mergeCell ref="F63:G63"/>
    <mergeCell ref="C64:E64"/>
    <mergeCell ref="F64:G64"/>
    <mergeCell ref="C65:E65"/>
    <mergeCell ref="F65:G65"/>
    <mergeCell ref="C66:E66"/>
    <mergeCell ref="F66:G66"/>
    <mergeCell ref="F72:G72"/>
    <mergeCell ref="C73:E73"/>
    <mergeCell ref="F73:G73"/>
    <mergeCell ref="C74:E74"/>
    <mergeCell ref="F74:G74"/>
    <mergeCell ref="B75:D75"/>
    <mergeCell ref="B78:E78"/>
    <mergeCell ref="B79:D79"/>
    <mergeCell ref="C67:E67"/>
    <mergeCell ref="F67:G67"/>
    <mergeCell ref="C68:E68"/>
    <mergeCell ref="F68:G68"/>
    <mergeCell ref="C69:E69"/>
    <mergeCell ref="F69:G69"/>
    <mergeCell ref="C70:E70"/>
    <mergeCell ref="F70:G70"/>
    <mergeCell ref="C71:E71"/>
    <mergeCell ref="F71:G71"/>
    <mergeCell ref="B80:D80"/>
    <mergeCell ref="B83:D83"/>
    <mergeCell ref="B84:D84"/>
    <mergeCell ref="B85:D85"/>
    <mergeCell ref="B86:D86"/>
    <mergeCell ref="B87:D87"/>
    <mergeCell ref="B13:B14"/>
    <mergeCell ref="C13:C14"/>
    <mergeCell ref="D13:D14"/>
    <mergeCell ref="C72:E72"/>
    <mergeCell ref="C62:E62"/>
    <mergeCell ref="C57:E57"/>
    <mergeCell ref="C52:E52"/>
    <mergeCell ref="C47:E47"/>
    <mergeCell ref="C42:E42"/>
    <mergeCell ref="C37:E37"/>
    <mergeCell ref="C32:E32"/>
    <mergeCell ref="C27:E27"/>
  </mergeCells>
  <pageMargins left="0.75" right="0.75" top="1" bottom="1" header="0.5" footer="0.5"/>
  <pageSetup scale="3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sheetPr>
  <dimension ref="B2:K88"/>
  <sheetViews>
    <sheetView view="pageBreakPreview" zoomScale="59" zoomScaleNormal="54"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430</v>
      </c>
    </row>
    <row r="4" spans="2:11" ht="21.05" customHeight="1">
      <c r="B4" s="5" t="s">
        <v>119</v>
      </c>
      <c r="C4" s="8" t="s">
        <v>315</v>
      </c>
    </row>
    <row r="5" spans="2:11" ht="21.05" customHeight="1">
      <c r="B5" s="5" t="s">
        <v>122</v>
      </c>
      <c r="C5" s="7" t="s">
        <v>509</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301</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t="s">
        <v>505</v>
      </c>
      <c r="C15" s="8" t="s">
        <v>145</v>
      </c>
      <c r="D15" s="8" t="s">
        <v>483</v>
      </c>
      <c r="E15" s="8" t="s">
        <v>506</v>
      </c>
      <c r="F15" s="8">
        <v>2</v>
      </c>
      <c r="G15" s="8">
        <v>5.5</v>
      </c>
      <c r="H15" s="8"/>
      <c r="I15" s="14"/>
      <c r="J15" s="8">
        <f>F15*G15</f>
        <v>11</v>
      </c>
      <c r="K15" s="8" t="s">
        <v>148</v>
      </c>
    </row>
    <row r="16" spans="2:11">
      <c r="B16" s="14"/>
      <c r="C16" s="8"/>
      <c r="D16" s="8"/>
      <c r="E16" s="13"/>
      <c r="F16" s="8"/>
      <c r="G16" s="8"/>
      <c r="H16" s="13"/>
      <c r="I16" s="13"/>
      <c r="J16" s="8"/>
      <c r="K16" s="14"/>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46" customHeight="1">
      <c r="B20" s="6"/>
      <c r="C20" s="6" t="s">
        <v>507</v>
      </c>
      <c r="D20" s="16"/>
      <c r="E20" s="6"/>
      <c r="F20" s="6"/>
      <c r="G20" s="15"/>
      <c r="H20" s="13"/>
      <c r="I20" s="7" t="s">
        <v>81</v>
      </c>
      <c r="J20" s="21">
        <f>+J15</f>
        <v>11</v>
      </c>
      <c r="K20" s="14"/>
    </row>
    <row r="21" spans="2:11" ht="22.35" customHeight="1">
      <c r="B21" s="6"/>
      <c r="C21" s="17"/>
      <c r="D21" s="14"/>
      <c r="E21" s="16"/>
      <c r="F21" s="16"/>
      <c r="G21" s="8"/>
      <c r="H21" s="8"/>
      <c r="I21" s="7"/>
      <c r="J21" s="21"/>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s="1" customFormat="1" ht="29.1" customHeight="1">
      <c r="B24" s="6" t="s">
        <v>1</v>
      </c>
      <c r="C24" s="337" t="s">
        <v>2</v>
      </c>
      <c r="D24" s="337"/>
      <c r="E24" s="337"/>
      <c r="F24" s="337" t="s">
        <v>3</v>
      </c>
      <c r="G24" s="337"/>
      <c r="H24" s="7" t="s">
        <v>4</v>
      </c>
      <c r="I24" s="7" t="s">
        <v>5</v>
      </c>
      <c r="J24" s="7" t="s">
        <v>172</v>
      </c>
      <c r="K24" s="7" t="s">
        <v>173</v>
      </c>
    </row>
    <row r="25" spans="2:11" s="1" customFormat="1" ht="162" customHeight="1">
      <c r="B25" s="16">
        <v>1</v>
      </c>
      <c r="C25" s="328" t="s">
        <v>174</v>
      </c>
      <c r="D25" s="329"/>
      <c r="E25" s="329"/>
      <c r="F25" s="330" t="s">
        <v>8</v>
      </c>
      <c r="G25" s="330"/>
      <c r="H25" s="8" t="s">
        <v>175</v>
      </c>
      <c r="I25" s="22">
        <v>1</v>
      </c>
      <c r="J25" s="23"/>
      <c r="K25" s="16"/>
    </row>
    <row r="26" spans="2:11" s="1" customFormat="1" ht="209.6" customHeight="1">
      <c r="B26" s="16">
        <v>2</v>
      </c>
      <c r="C26" s="328" t="s">
        <v>176</v>
      </c>
      <c r="D26" s="329"/>
      <c r="E26" s="329"/>
      <c r="F26" s="330" t="s">
        <v>11</v>
      </c>
      <c r="G26" s="330"/>
      <c r="H26" s="16" t="s">
        <v>12</v>
      </c>
      <c r="I26" s="16"/>
      <c r="J26" s="23"/>
      <c r="K26" s="16"/>
    </row>
    <row r="27" spans="2:11" s="1" customFormat="1" ht="236.6" customHeight="1">
      <c r="B27" s="16">
        <v>3</v>
      </c>
      <c r="C27" s="328" t="s">
        <v>177</v>
      </c>
      <c r="D27" s="329"/>
      <c r="E27" s="329"/>
      <c r="F27" s="330" t="s">
        <v>14</v>
      </c>
      <c r="G27" s="330"/>
      <c r="H27" s="16" t="s">
        <v>15</v>
      </c>
      <c r="I27" s="16"/>
      <c r="J27" s="23"/>
      <c r="K27" s="16"/>
    </row>
    <row r="28" spans="2:11" s="1" customFormat="1" ht="194.95" customHeight="1">
      <c r="B28" s="16">
        <v>4</v>
      </c>
      <c r="C28" s="328" t="s">
        <v>178</v>
      </c>
      <c r="D28" s="329"/>
      <c r="E28" s="329"/>
      <c r="F28" s="330" t="s">
        <v>16</v>
      </c>
      <c r="G28" s="330"/>
      <c r="H28" s="16" t="s">
        <v>17</v>
      </c>
      <c r="I28" s="16"/>
      <c r="J28" s="23"/>
      <c r="K28" s="16"/>
    </row>
    <row r="29" spans="2:11" s="1" customFormat="1" ht="88.4" customHeight="1">
      <c r="B29" s="16">
        <v>5</v>
      </c>
      <c r="C29" s="328" t="s">
        <v>179</v>
      </c>
      <c r="D29" s="329"/>
      <c r="E29" s="329"/>
      <c r="F29" s="330" t="s">
        <v>112</v>
      </c>
      <c r="G29" s="330"/>
      <c r="H29" s="16" t="s">
        <v>12</v>
      </c>
      <c r="I29" s="22"/>
      <c r="J29" s="23"/>
      <c r="K29" s="16"/>
    </row>
    <row r="30" spans="2:11" s="1" customFormat="1" ht="272.60000000000002" customHeight="1">
      <c r="B30" s="16">
        <v>6</v>
      </c>
      <c r="C30" s="328" t="s">
        <v>180</v>
      </c>
      <c r="D30" s="329"/>
      <c r="E30" s="329"/>
      <c r="F30" s="330" t="s">
        <v>20</v>
      </c>
      <c r="G30" s="330"/>
      <c r="H30" s="8" t="s">
        <v>21</v>
      </c>
      <c r="I30" s="22"/>
      <c r="J30" s="23"/>
      <c r="K30" s="16"/>
    </row>
    <row r="31" spans="2:11" s="1" customFormat="1" ht="192.05" customHeight="1">
      <c r="B31" s="16">
        <v>7</v>
      </c>
      <c r="C31" s="328" t="s">
        <v>181</v>
      </c>
      <c r="D31" s="329"/>
      <c r="E31" s="329"/>
      <c r="F31" s="330" t="s">
        <v>22</v>
      </c>
      <c r="G31" s="330"/>
      <c r="H31" s="8" t="s">
        <v>23</v>
      </c>
      <c r="I31" s="16"/>
      <c r="J31" s="23"/>
      <c r="K31" s="16"/>
    </row>
    <row r="32" spans="2:11" s="1" customFormat="1" ht="232.75" customHeight="1">
      <c r="B32" s="16">
        <v>8</v>
      </c>
      <c r="C32" s="328" t="s">
        <v>182</v>
      </c>
      <c r="D32" s="329"/>
      <c r="E32" s="329"/>
      <c r="F32" s="330" t="s">
        <v>183</v>
      </c>
      <c r="G32" s="330"/>
      <c r="H32" s="8" t="s">
        <v>25</v>
      </c>
      <c r="I32" s="16"/>
      <c r="J32" s="23"/>
      <c r="K32" s="16"/>
    </row>
    <row r="33" spans="2:11" s="1" customFormat="1" ht="292.35000000000002" customHeight="1">
      <c r="B33" s="16">
        <v>9</v>
      </c>
      <c r="C33" s="328" t="s">
        <v>184</v>
      </c>
      <c r="D33" s="329"/>
      <c r="E33" s="329"/>
      <c r="F33" s="330" t="s">
        <v>26</v>
      </c>
      <c r="G33" s="330"/>
      <c r="H33" s="8" t="s">
        <v>27</v>
      </c>
      <c r="I33" s="16"/>
      <c r="J33" s="23"/>
      <c r="K33" s="16"/>
    </row>
    <row r="34" spans="2:11" s="1" customFormat="1" ht="262.8" customHeight="1">
      <c r="B34" s="16">
        <v>10</v>
      </c>
      <c r="C34" s="328" t="s">
        <v>185</v>
      </c>
      <c r="D34" s="329"/>
      <c r="E34" s="329"/>
      <c r="F34" s="330" t="s">
        <v>29</v>
      </c>
      <c r="G34" s="330"/>
      <c r="H34" s="8" t="s">
        <v>27</v>
      </c>
      <c r="I34" s="16"/>
      <c r="J34" s="23"/>
      <c r="K34" s="16"/>
    </row>
    <row r="35" spans="2:11" s="1" customFormat="1" ht="248.95" customHeight="1">
      <c r="B35" s="16">
        <v>11</v>
      </c>
      <c r="C35" s="328" t="s">
        <v>186</v>
      </c>
      <c r="D35" s="329"/>
      <c r="E35" s="329"/>
      <c r="F35" s="330" t="s">
        <v>31</v>
      </c>
      <c r="G35" s="330"/>
      <c r="H35" s="8" t="s">
        <v>27</v>
      </c>
      <c r="I35" s="16"/>
      <c r="J35" s="23"/>
      <c r="K35" s="16"/>
    </row>
    <row r="36" spans="2:11" s="1" customFormat="1" ht="145.80000000000001" customHeight="1">
      <c r="B36" s="16">
        <v>12</v>
      </c>
      <c r="C36" s="328" t="s">
        <v>187</v>
      </c>
      <c r="D36" s="329"/>
      <c r="E36" s="329"/>
      <c r="F36" s="330" t="s">
        <v>33</v>
      </c>
      <c r="G36" s="330"/>
      <c r="H36" s="8" t="s">
        <v>27</v>
      </c>
      <c r="I36" s="16"/>
      <c r="J36" s="23"/>
      <c r="K36" s="16"/>
    </row>
    <row r="37" spans="2:11" s="1" customFormat="1" ht="282.7" customHeight="1">
      <c r="B37" s="16">
        <v>13</v>
      </c>
      <c r="C37" s="328" t="s">
        <v>188</v>
      </c>
      <c r="D37" s="329"/>
      <c r="E37" s="329"/>
      <c r="F37" s="330" t="s">
        <v>35</v>
      </c>
      <c r="G37" s="330"/>
      <c r="H37" s="8" t="s">
        <v>27</v>
      </c>
      <c r="I37" s="16"/>
      <c r="J37" s="23"/>
      <c r="K37" s="16"/>
    </row>
    <row r="38" spans="2:11" s="1" customFormat="1" ht="166.85" customHeight="1">
      <c r="B38" s="16">
        <v>14</v>
      </c>
      <c r="C38" s="328" t="s">
        <v>189</v>
      </c>
      <c r="D38" s="329"/>
      <c r="E38" s="329"/>
      <c r="F38" s="330" t="s">
        <v>37</v>
      </c>
      <c r="G38" s="330"/>
      <c r="H38" s="8" t="s">
        <v>27</v>
      </c>
      <c r="I38" s="16"/>
      <c r="J38" s="23"/>
      <c r="K38" s="16"/>
    </row>
    <row r="39" spans="2:11" s="1" customFormat="1" ht="270.64999999999998" customHeight="1">
      <c r="B39" s="16">
        <v>15</v>
      </c>
      <c r="C39" s="328" t="s">
        <v>190</v>
      </c>
      <c r="D39" s="329"/>
      <c r="E39" s="329"/>
      <c r="F39" s="330" t="s">
        <v>39</v>
      </c>
      <c r="G39" s="330"/>
      <c r="H39" s="16" t="s">
        <v>12</v>
      </c>
      <c r="I39" s="16"/>
      <c r="J39" s="23"/>
      <c r="K39" s="16"/>
    </row>
    <row r="40" spans="2:11" s="1" customFormat="1" ht="200.6" customHeight="1">
      <c r="B40" s="16">
        <v>16</v>
      </c>
      <c r="C40" s="328" t="s">
        <v>191</v>
      </c>
      <c r="D40" s="329"/>
      <c r="E40" s="329"/>
      <c r="F40" s="330" t="s">
        <v>40</v>
      </c>
      <c r="G40" s="330"/>
      <c r="H40" s="16"/>
      <c r="I40" s="16"/>
      <c r="J40" s="23"/>
      <c r="K40" s="16"/>
    </row>
    <row r="41" spans="2:11" s="1" customFormat="1" ht="52.75" customHeight="1">
      <c r="B41" s="16">
        <v>17</v>
      </c>
      <c r="C41" s="328" t="s">
        <v>41</v>
      </c>
      <c r="D41" s="328"/>
      <c r="E41" s="328"/>
      <c r="F41" s="330" t="s">
        <v>192</v>
      </c>
      <c r="G41" s="330"/>
      <c r="H41" s="7"/>
      <c r="I41" s="16"/>
      <c r="J41" s="23"/>
      <c r="K41" s="16"/>
    </row>
    <row r="42" spans="2:11" s="1" customFormat="1" ht="86.95" customHeight="1">
      <c r="B42" s="16">
        <v>18</v>
      </c>
      <c r="C42" s="328" t="s">
        <v>193</v>
      </c>
      <c r="D42" s="329"/>
      <c r="E42" s="329"/>
      <c r="F42" s="330" t="s">
        <v>43</v>
      </c>
      <c r="G42" s="330"/>
      <c r="H42" s="16" t="s">
        <v>12</v>
      </c>
      <c r="I42" s="16"/>
      <c r="J42" s="23"/>
      <c r="K42" s="16"/>
    </row>
    <row r="43" spans="2:11" s="1" customFormat="1" ht="163.44999999999999" customHeight="1">
      <c r="B43" s="16">
        <v>19</v>
      </c>
      <c r="C43" s="328" t="s">
        <v>194</v>
      </c>
      <c r="D43" s="329"/>
      <c r="E43" s="329"/>
      <c r="F43" s="330" t="s">
        <v>45</v>
      </c>
      <c r="G43" s="330"/>
      <c r="H43" s="16" t="s">
        <v>12</v>
      </c>
      <c r="I43" s="22"/>
      <c r="J43" s="23"/>
      <c r="K43" s="8"/>
    </row>
    <row r="44" spans="2:11" s="1" customFormat="1" ht="122.5" customHeight="1">
      <c r="B44" s="16">
        <v>20</v>
      </c>
      <c r="C44" s="328" t="s">
        <v>195</v>
      </c>
      <c r="D44" s="329"/>
      <c r="E44" s="329"/>
      <c r="F44" s="330" t="s">
        <v>47</v>
      </c>
      <c r="G44" s="330"/>
      <c r="H44" s="16" t="s">
        <v>12</v>
      </c>
      <c r="I44" s="22">
        <v>0</v>
      </c>
      <c r="J44" s="23"/>
      <c r="K44" s="16"/>
    </row>
    <row r="45" spans="2:11" s="1" customFormat="1" ht="103.85" customHeight="1">
      <c r="B45" s="16">
        <v>21</v>
      </c>
      <c r="C45" s="328" t="s">
        <v>196</v>
      </c>
      <c r="D45" s="329"/>
      <c r="E45" s="329"/>
      <c r="F45" s="330" t="s">
        <v>48</v>
      </c>
      <c r="G45" s="330"/>
      <c r="H45" s="16" t="s">
        <v>12</v>
      </c>
      <c r="I45" s="22">
        <v>0</v>
      </c>
      <c r="J45" s="23"/>
      <c r="K45" s="16"/>
    </row>
    <row r="46" spans="2:11" s="1" customFormat="1" ht="214.75" customHeight="1">
      <c r="B46" s="16">
        <v>22</v>
      </c>
      <c r="C46" s="328" t="s">
        <v>197</v>
      </c>
      <c r="D46" s="329"/>
      <c r="E46" s="329"/>
      <c r="F46" s="330" t="s">
        <v>50</v>
      </c>
      <c r="G46" s="330"/>
      <c r="H46" s="16" t="s">
        <v>12</v>
      </c>
      <c r="I46" s="16"/>
      <c r="J46" s="23"/>
      <c r="K46" s="16"/>
    </row>
    <row r="47" spans="2:11" s="1" customFormat="1" ht="32.15" customHeight="1">
      <c r="B47" s="16">
        <v>23</v>
      </c>
      <c r="C47" s="328" t="s">
        <v>51</v>
      </c>
      <c r="D47" s="328"/>
      <c r="E47" s="328"/>
      <c r="F47" s="330"/>
      <c r="G47" s="330"/>
      <c r="H47" s="6"/>
      <c r="I47" s="16"/>
      <c r="J47" s="23"/>
      <c r="K47" s="16"/>
    </row>
    <row r="48" spans="2:11" s="1" customFormat="1" ht="64.45" customHeight="1">
      <c r="B48" s="16">
        <v>24</v>
      </c>
      <c r="C48" s="328" t="s">
        <v>198</v>
      </c>
      <c r="D48" s="329"/>
      <c r="E48" s="329"/>
      <c r="F48" s="330" t="s">
        <v>54</v>
      </c>
      <c r="G48" s="330"/>
      <c r="H48" s="16"/>
      <c r="I48" s="16"/>
      <c r="J48" s="23"/>
      <c r="K48" s="14"/>
    </row>
    <row r="49" spans="2:11" s="1" customFormat="1" ht="102.7" customHeight="1">
      <c r="B49" s="16">
        <v>25</v>
      </c>
      <c r="C49" s="328" t="s">
        <v>199</v>
      </c>
      <c r="D49" s="329"/>
      <c r="E49" s="329"/>
      <c r="F49" s="330" t="s">
        <v>55</v>
      </c>
      <c r="G49" s="330"/>
      <c r="H49" s="8" t="s">
        <v>27</v>
      </c>
      <c r="I49" s="22"/>
      <c r="J49" s="23"/>
      <c r="K49" s="8"/>
    </row>
    <row r="50" spans="2:11" s="1" customFormat="1" ht="216.65" customHeight="1">
      <c r="B50" s="16">
        <v>26</v>
      </c>
      <c r="C50" s="328" t="s">
        <v>200</v>
      </c>
      <c r="D50" s="329"/>
      <c r="E50" s="329"/>
      <c r="F50" s="330" t="s">
        <v>56</v>
      </c>
      <c r="G50" s="330"/>
      <c r="H50" s="8" t="s">
        <v>27</v>
      </c>
      <c r="I50" s="16"/>
      <c r="J50" s="23"/>
      <c r="K50" s="16"/>
    </row>
    <row r="51" spans="2:11" s="1" customFormat="1" ht="180.65" customHeight="1">
      <c r="B51" s="16">
        <v>27</v>
      </c>
      <c r="C51" s="328" t="s">
        <v>201</v>
      </c>
      <c r="D51" s="329"/>
      <c r="E51" s="329"/>
      <c r="F51" s="330" t="s">
        <v>57</v>
      </c>
      <c r="G51" s="330"/>
      <c r="H51" s="8" t="s">
        <v>27</v>
      </c>
      <c r="I51" s="16"/>
      <c r="J51" s="23"/>
      <c r="K51" s="16"/>
    </row>
    <row r="52" spans="2:11" s="1" customFormat="1" ht="153" customHeight="1">
      <c r="B52" s="16">
        <v>28</v>
      </c>
      <c r="C52" s="329" t="s">
        <v>202</v>
      </c>
      <c r="D52" s="329"/>
      <c r="E52" s="329"/>
      <c r="F52" s="330" t="s">
        <v>203</v>
      </c>
      <c r="G52" s="330"/>
      <c r="H52" s="8" t="s">
        <v>12</v>
      </c>
      <c r="I52" s="22">
        <f>J87</f>
        <v>13</v>
      </c>
      <c r="J52" s="23"/>
      <c r="K52" s="16"/>
    </row>
    <row r="53" spans="2:11" s="1" customFormat="1" ht="111.7" customHeight="1">
      <c r="B53" s="16">
        <v>29</v>
      </c>
      <c r="C53" s="328" t="s">
        <v>204</v>
      </c>
      <c r="D53" s="329"/>
      <c r="E53" s="329"/>
      <c r="F53" s="330" t="s">
        <v>60</v>
      </c>
      <c r="G53" s="330"/>
      <c r="H53" s="8" t="s">
        <v>12</v>
      </c>
      <c r="I53" s="22"/>
      <c r="J53" s="23"/>
      <c r="K53" s="16"/>
    </row>
    <row r="54" spans="2:11" s="1" customFormat="1" ht="241.75" customHeight="1">
      <c r="B54" s="16">
        <v>30</v>
      </c>
      <c r="C54" s="328" t="s">
        <v>205</v>
      </c>
      <c r="D54" s="329"/>
      <c r="E54" s="329"/>
      <c r="F54" s="330" t="s">
        <v>62</v>
      </c>
      <c r="G54" s="330"/>
      <c r="H54" s="8" t="s">
        <v>27</v>
      </c>
      <c r="I54" s="22"/>
      <c r="J54" s="23"/>
      <c r="K54" s="16"/>
    </row>
    <row r="55" spans="2:11" s="1" customFormat="1" ht="248.95" customHeight="1">
      <c r="B55" s="16">
        <v>31</v>
      </c>
      <c r="C55" s="329" t="s">
        <v>206</v>
      </c>
      <c r="D55" s="329"/>
      <c r="E55" s="329"/>
      <c r="F55" s="330" t="s">
        <v>64</v>
      </c>
      <c r="G55" s="330"/>
      <c r="H55" s="8" t="s">
        <v>65</v>
      </c>
      <c r="I55" s="22"/>
      <c r="J55" s="23"/>
      <c r="K55" s="16"/>
    </row>
    <row r="56" spans="2:11" s="1" customFormat="1" ht="138.05000000000001" customHeight="1">
      <c r="B56" s="16">
        <v>32</v>
      </c>
      <c r="C56" s="328" t="s">
        <v>207</v>
      </c>
      <c r="D56" s="329"/>
      <c r="E56" s="329"/>
      <c r="F56" s="330" t="s">
        <v>67</v>
      </c>
      <c r="G56" s="330"/>
      <c r="H56" s="8" t="s">
        <v>208</v>
      </c>
      <c r="I56" s="22"/>
      <c r="J56" s="23"/>
      <c r="K56" s="16"/>
    </row>
    <row r="57" spans="2:11" s="1" customFormat="1" ht="166.85" customHeight="1">
      <c r="B57" s="16">
        <v>33</v>
      </c>
      <c r="C57" s="328" t="s">
        <v>209</v>
      </c>
      <c r="D57" s="329"/>
      <c r="E57" s="329"/>
      <c r="F57" s="330" t="s">
        <v>69</v>
      </c>
      <c r="G57" s="330"/>
      <c r="H57" s="8" t="s">
        <v>65</v>
      </c>
      <c r="I57" s="22"/>
      <c r="J57" s="23"/>
      <c r="K57" s="16"/>
    </row>
    <row r="58" spans="2:11" s="1" customFormat="1" ht="165.05" customHeight="1">
      <c r="B58" s="16">
        <v>34</v>
      </c>
      <c r="C58" s="328" t="s">
        <v>210</v>
      </c>
      <c r="D58" s="329"/>
      <c r="E58" s="329"/>
      <c r="F58" s="330" t="s">
        <v>71</v>
      </c>
      <c r="G58" s="330"/>
      <c r="H58" s="8" t="s">
        <v>25</v>
      </c>
      <c r="I58" s="16"/>
      <c r="J58" s="23"/>
      <c r="K58" s="16"/>
    </row>
    <row r="59" spans="2:11" s="1" customFormat="1" ht="409.35" customHeight="1">
      <c r="B59" s="16">
        <v>35</v>
      </c>
      <c r="C59" s="328" t="s">
        <v>211</v>
      </c>
      <c r="D59" s="329"/>
      <c r="E59" s="329"/>
      <c r="F59" s="330" t="s">
        <v>72</v>
      </c>
      <c r="G59" s="330"/>
      <c r="H59" s="8" t="s">
        <v>21</v>
      </c>
      <c r="I59" s="16"/>
      <c r="J59" s="23"/>
      <c r="K59" s="16"/>
    </row>
    <row r="60" spans="2:11" s="1" customFormat="1" ht="201.05" customHeight="1">
      <c r="B60" s="16">
        <v>36</v>
      </c>
      <c r="C60" s="328" t="s">
        <v>212</v>
      </c>
      <c r="D60" s="329"/>
      <c r="E60" s="329"/>
      <c r="F60" s="330" t="s">
        <v>115</v>
      </c>
      <c r="G60" s="330"/>
      <c r="H60" s="16" t="s">
        <v>17</v>
      </c>
      <c r="I60" s="16"/>
      <c r="J60" s="23"/>
      <c r="K60" s="16"/>
    </row>
    <row r="61" spans="2:11" s="1" customFormat="1" ht="201.05" customHeight="1">
      <c r="B61" s="16">
        <v>37</v>
      </c>
      <c r="C61" s="328" t="s">
        <v>213</v>
      </c>
      <c r="D61" s="329"/>
      <c r="E61" s="329"/>
      <c r="F61" s="330" t="s">
        <v>75</v>
      </c>
      <c r="G61" s="330"/>
      <c r="H61" s="16" t="s">
        <v>17</v>
      </c>
      <c r="I61" s="16"/>
      <c r="J61" s="23"/>
      <c r="K61" s="16"/>
    </row>
    <row r="62" spans="2:11" s="1" customFormat="1" ht="140.94999999999999" customHeight="1">
      <c r="B62" s="16">
        <v>38</v>
      </c>
      <c r="C62" s="329" t="s">
        <v>76</v>
      </c>
      <c r="D62" s="329"/>
      <c r="E62" s="329"/>
      <c r="F62" s="334" t="s">
        <v>77</v>
      </c>
      <c r="G62" s="334"/>
      <c r="H62" s="16" t="s">
        <v>17</v>
      </c>
      <c r="I62" s="24"/>
      <c r="J62" s="23"/>
      <c r="K62" s="16"/>
    </row>
    <row r="63" spans="2:11" s="1" customFormat="1" ht="228.7" customHeight="1">
      <c r="B63" s="16">
        <v>39</v>
      </c>
      <c r="C63" s="329" t="s">
        <v>79</v>
      </c>
      <c r="D63" s="329"/>
      <c r="E63" s="329"/>
      <c r="F63" s="334" t="s">
        <v>80</v>
      </c>
      <c r="G63" s="334"/>
      <c r="H63" s="16" t="s">
        <v>17</v>
      </c>
      <c r="I63" s="24"/>
      <c r="J63" s="23"/>
      <c r="K63" s="16"/>
    </row>
    <row r="64" spans="2:11" s="1" customFormat="1" ht="228.7"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01.05" customHeight="1">
      <c r="B66" s="16">
        <v>42</v>
      </c>
      <c r="C66" s="333" t="s">
        <v>86</v>
      </c>
      <c r="D66" s="333"/>
      <c r="E66" s="333"/>
      <c r="F66" s="330" t="s">
        <v>87</v>
      </c>
      <c r="G66" s="330"/>
      <c r="H66" s="8" t="s">
        <v>81</v>
      </c>
      <c r="I66" s="16"/>
      <c r="J66" s="23"/>
      <c r="K66" s="16"/>
    </row>
    <row r="67" spans="2:11" s="1" customFormat="1" ht="145.80000000000001" customHeight="1">
      <c r="B67" s="16">
        <v>43</v>
      </c>
      <c r="C67" s="329" t="s">
        <v>89</v>
      </c>
      <c r="D67" s="329"/>
      <c r="E67" s="329"/>
      <c r="F67" s="330" t="s">
        <v>87</v>
      </c>
      <c r="G67" s="330"/>
      <c r="H67" s="8" t="s">
        <v>27</v>
      </c>
      <c r="I67" s="16"/>
      <c r="J67" s="23"/>
      <c r="K67" s="16"/>
    </row>
    <row r="68" spans="2:11" s="1" customFormat="1" ht="161.55000000000001" customHeight="1">
      <c r="B68" s="16">
        <v>44</v>
      </c>
      <c r="C68" s="329" t="s">
        <v>91</v>
      </c>
      <c r="D68" s="329"/>
      <c r="E68" s="329"/>
      <c r="F68" s="330" t="s">
        <v>92</v>
      </c>
      <c r="G68" s="330"/>
      <c r="H68" s="8" t="s">
        <v>17</v>
      </c>
      <c r="I68" s="16"/>
      <c r="J68" s="23"/>
      <c r="K68" s="16"/>
    </row>
    <row r="69" spans="2:11" s="1" customFormat="1" ht="161.55000000000001" customHeight="1">
      <c r="B69" s="16">
        <v>45</v>
      </c>
      <c r="C69" s="329" t="s">
        <v>214</v>
      </c>
      <c r="D69" s="329"/>
      <c r="E69" s="329"/>
      <c r="F69" s="330" t="s">
        <v>94</v>
      </c>
      <c r="G69" s="330"/>
      <c r="H69" s="8" t="s">
        <v>215</v>
      </c>
      <c r="I69" s="22">
        <v>0</v>
      </c>
      <c r="J69" s="23"/>
      <c r="K69" s="16"/>
    </row>
    <row r="70" spans="2:11" s="1" customFormat="1" ht="136.44999999999999" customHeight="1">
      <c r="B70" s="16">
        <v>46</v>
      </c>
      <c r="C70" s="329" t="s">
        <v>216</v>
      </c>
      <c r="D70" s="329"/>
      <c r="E70" s="329"/>
      <c r="F70" s="330" t="s">
        <v>96</v>
      </c>
      <c r="G70" s="330"/>
      <c r="H70" s="8" t="s">
        <v>17</v>
      </c>
      <c r="I70" s="22">
        <v>0</v>
      </c>
      <c r="J70" s="23"/>
      <c r="K70" s="16"/>
    </row>
    <row r="71" spans="2:11" s="1" customFormat="1" ht="167.95" customHeight="1">
      <c r="B71" s="16">
        <v>47</v>
      </c>
      <c r="C71" s="329" t="s">
        <v>97</v>
      </c>
      <c r="D71" s="329"/>
      <c r="E71" s="329"/>
      <c r="F71" s="330" t="s">
        <v>98</v>
      </c>
      <c r="G71" s="330"/>
      <c r="H71" s="8" t="s">
        <v>78</v>
      </c>
      <c r="I71" s="22"/>
      <c r="J71" s="23"/>
      <c r="K71" s="16">
        <v>0</v>
      </c>
    </row>
    <row r="72" spans="2:11" s="1" customFormat="1" ht="176.5" customHeight="1">
      <c r="B72" s="16">
        <v>48</v>
      </c>
      <c r="C72" s="329" t="s">
        <v>99</v>
      </c>
      <c r="D72" s="329"/>
      <c r="E72" s="329"/>
      <c r="F72" s="331" t="s">
        <v>100</v>
      </c>
      <c r="G72" s="332"/>
      <c r="H72" s="16" t="s">
        <v>217</v>
      </c>
      <c r="I72" s="20"/>
      <c r="J72" s="20"/>
      <c r="K72" s="20"/>
    </row>
    <row r="73" spans="2:11" s="1" customFormat="1" ht="162.65" customHeight="1">
      <c r="B73" s="16">
        <v>49</v>
      </c>
      <c r="C73" s="333" t="s">
        <v>102</v>
      </c>
      <c r="D73" s="333"/>
      <c r="E73" s="333"/>
      <c r="F73" s="331" t="s">
        <v>258</v>
      </c>
      <c r="G73" s="332"/>
      <c r="H73" s="16" t="s">
        <v>15</v>
      </c>
      <c r="I73" s="16"/>
      <c r="J73" s="16"/>
      <c r="K73" s="16"/>
    </row>
    <row r="74" spans="2:11" s="1" customFormat="1" ht="196.4" customHeight="1">
      <c r="B74" s="16">
        <v>50</v>
      </c>
      <c r="C74" s="333" t="s">
        <v>104</v>
      </c>
      <c r="D74" s="333"/>
      <c r="E74" s="333"/>
      <c r="F74" s="331" t="s">
        <v>105</v>
      </c>
      <c r="G74" s="332"/>
      <c r="H74" s="16" t="s">
        <v>217</v>
      </c>
      <c r="I74" s="16"/>
      <c r="J74" s="16"/>
      <c r="K74" s="16"/>
    </row>
    <row r="75" spans="2:11" s="1" customFormat="1">
      <c r="B75" s="325" t="s">
        <v>219</v>
      </c>
      <c r="C75" s="326"/>
      <c r="D75" s="327"/>
      <c r="E75" s="17" t="s">
        <v>220</v>
      </c>
      <c r="F75" s="17"/>
      <c r="G75" s="17" t="s">
        <v>221</v>
      </c>
      <c r="H75" s="17" t="s">
        <v>222</v>
      </c>
      <c r="I75" s="7" t="s">
        <v>223</v>
      </c>
      <c r="J75" s="17" t="s">
        <v>5</v>
      </c>
      <c r="K75" s="17" t="s">
        <v>4</v>
      </c>
    </row>
    <row r="76" spans="2:11" s="1" customFormat="1">
      <c r="B76" s="7"/>
      <c r="C76" s="7"/>
      <c r="D76" s="7"/>
      <c r="E76" s="17"/>
      <c r="F76" s="17"/>
      <c r="G76" s="17"/>
      <c r="H76" s="17"/>
      <c r="I76" s="7"/>
      <c r="J76" s="17"/>
      <c r="K76" s="17"/>
    </row>
    <row r="77" spans="2:11" s="1" customFormat="1" ht="14.5" customHeight="1">
      <c r="B77" s="14"/>
      <c r="C77" s="7"/>
      <c r="D77" s="7"/>
      <c r="E77" s="17"/>
      <c r="F77" s="17"/>
      <c r="G77" s="17"/>
      <c r="H77" s="17"/>
      <c r="I77" s="7"/>
      <c r="J77" s="17"/>
      <c r="K77" s="17"/>
    </row>
    <row r="78" spans="2:11" s="1" customFormat="1">
      <c r="B78" s="328" t="s">
        <v>224</v>
      </c>
      <c r="C78" s="328"/>
      <c r="D78" s="328"/>
      <c r="E78" s="328"/>
      <c r="F78" s="13"/>
      <c r="G78" s="13"/>
      <c r="H78" s="13"/>
      <c r="I78" s="8"/>
      <c r="J78" s="14"/>
      <c r="K78" s="17"/>
    </row>
    <row r="79" spans="2:11" s="1" customFormat="1">
      <c r="B79" s="317" t="s">
        <v>309</v>
      </c>
      <c r="C79" s="317"/>
      <c r="D79" s="317"/>
      <c r="E79" s="7">
        <v>0</v>
      </c>
      <c r="F79" s="13"/>
      <c r="G79" s="8"/>
      <c r="H79" s="8"/>
      <c r="I79" s="24"/>
      <c r="J79" s="33">
        <f>I79*H79*G79*E79</f>
        <v>0</v>
      </c>
      <c r="K79" s="17"/>
    </row>
    <row r="80" spans="2:11" s="1" customFormat="1">
      <c r="B80" s="318" t="s">
        <v>227</v>
      </c>
      <c r="C80" s="318"/>
      <c r="D80" s="318"/>
      <c r="E80" s="5"/>
      <c r="F80" s="13"/>
      <c r="G80" s="13"/>
      <c r="H80" s="13"/>
      <c r="I80" s="24"/>
      <c r="J80" s="33">
        <f>SUM(J79:J79)</f>
        <v>0</v>
      </c>
      <c r="K80" s="8" t="s">
        <v>21</v>
      </c>
    </row>
    <row r="81" spans="2:11" s="1" customFormat="1">
      <c r="B81" s="8"/>
      <c r="C81" s="31"/>
      <c r="D81" s="8"/>
      <c r="E81" s="5"/>
      <c r="F81" s="13"/>
      <c r="G81" s="13"/>
      <c r="H81" s="13"/>
      <c r="I81" s="24"/>
      <c r="J81" s="8"/>
      <c r="K81" s="8"/>
    </row>
    <row r="82" spans="2:11" s="1" customFormat="1">
      <c r="B82" s="14"/>
      <c r="C82" s="8"/>
      <c r="D82" s="8"/>
      <c r="E82" s="13"/>
      <c r="F82" s="13"/>
      <c r="G82" s="13"/>
      <c r="H82" s="13"/>
      <c r="I82" s="8"/>
      <c r="J82" s="13"/>
      <c r="K82" s="14"/>
    </row>
    <row r="83" spans="2:11" s="1" customFormat="1">
      <c r="B83" s="324" t="s">
        <v>508</v>
      </c>
      <c r="C83" s="324"/>
      <c r="D83" s="324"/>
      <c r="E83" s="82"/>
      <c r="F83" s="82"/>
      <c r="G83" s="13"/>
      <c r="H83" s="13"/>
      <c r="I83" s="8"/>
      <c r="J83" s="13"/>
      <c r="K83" s="14"/>
    </row>
    <row r="84" spans="2:11" s="1" customFormat="1">
      <c r="B84" s="317" t="s">
        <v>225</v>
      </c>
      <c r="C84" s="317"/>
      <c r="D84" s="317"/>
      <c r="E84" s="73"/>
      <c r="F84" s="73"/>
      <c r="G84" s="13"/>
      <c r="H84" s="13"/>
      <c r="I84" s="8"/>
      <c r="J84" s="33">
        <f>J20</f>
        <v>11</v>
      </c>
      <c r="K84" s="14"/>
    </row>
    <row r="85" spans="2:11" s="1" customFormat="1">
      <c r="B85" s="317" t="s">
        <v>230</v>
      </c>
      <c r="C85" s="317"/>
      <c r="D85" s="317"/>
      <c r="E85" s="73"/>
      <c r="F85" s="73"/>
      <c r="G85" s="13"/>
      <c r="H85" s="13"/>
      <c r="I85" s="8"/>
      <c r="J85" s="33">
        <f>J84*0.1</f>
        <v>1.1000000000000001</v>
      </c>
      <c r="K85" s="14"/>
    </row>
    <row r="86" spans="2:11" s="1" customFormat="1">
      <c r="B86" s="318" t="s">
        <v>227</v>
      </c>
      <c r="C86" s="318"/>
      <c r="D86" s="318"/>
      <c r="E86" s="73"/>
      <c r="F86" s="73"/>
      <c r="G86" s="13"/>
      <c r="H86" s="13"/>
      <c r="I86" s="8"/>
      <c r="J86" s="33">
        <f>J84+J85</f>
        <v>12.1</v>
      </c>
      <c r="K86" s="8" t="s">
        <v>81</v>
      </c>
    </row>
    <row r="87" spans="2:11" s="1" customFormat="1">
      <c r="B87" s="318" t="s">
        <v>227</v>
      </c>
      <c r="C87" s="318"/>
      <c r="D87" s="318"/>
      <c r="E87" s="73"/>
      <c r="F87" s="73"/>
      <c r="G87" s="13"/>
      <c r="H87" s="13"/>
      <c r="I87" s="8"/>
      <c r="J87" s="33">
        <f>ROUNDUP(J86,0)</f>
        <v>13</v>
      </c>
      <c r="K87" s="8" t="s">
        <v>81</v>
      </c>
    </row>
    <row r="88" spans="2:11">
      <c r="J88" s="3"/>
      <c r="K88" s="2"/>
    </row>
  </sheetData>
  <mergeCells count="120">
    <mergeCell ref="E9:K9"/>
    <mergeCell ref="G13:I13"/>
    <mergeCell ref="B22:J22"/>
    <mergeCell ref="C24:E24"/>
    <mergeCell ref="F24:G24"/>
    <mergeCell ref="C25:E25"/>
    <mergeCell ref="F25:G25"/>
    <mergeCell ref="C26:E26"/>
    <mergeCell ref="F26:G26"/>
    <mergeCell ref="E13:E14"/>
    <mergeCell ref="J13:J14"/>
    <mergeCell ref="K13:K14"/>
    <mergeCell ref="F27:G27"/>
    <mergeCell ref="C28:E28"/>
    <mergeCell ref="F28:G28"/>
    <mergeCell ref="C29:E29"/>
    <mergeCell ref="F29:G29"/>
    <mergeCell ref="C30:E30"/>
    <mergeCell ref="F30:G30"/>
    <mergeCell ref="C31:E31"/>
    <mergeCell ref="F31:G31"/>
    <mergeCell ref="F32:G32"/>
    <mergeCell ref="C33:E33"/>
    <mergeCell ref="F33:G33"/>
    <mergeCell ref="C34:E34"/>
    <mergeCell ref="F34:G34"/>
    <mergeCell ref="C35:E35"/>
    <mergeCell ref="F35:G35"/>
    <mergeCell ref="C36:E36"/>
    <mergeCell ref="F36:G36"/>
    <mergeCell ref="F37:G37"/>
    <mergeCell ref="C38:E38"/>
    <mergeCell ref="F38:G38"/>
    <mergeCell ref="C39:E39"/>
    <mergeCell ref="F39:G39"/>
    <mergeCell ref="C40:E40"/>
    <mergeCell ref="F40:G40"/>
    <mergeCell ref="C41:E41"/>
    <mergeCell ref="F41:G41"/>
    <mergeCell ref="F42:G42"/>
    <mergeCell ref="C43:E43"/>
    <mergeCell ref="F43:G43"/>
    <mergeCell ref="C44:E44"/>
    <mergeCell ref="F44:G44"/>
    <mergeCell ref="C45:E45"/>
    <mergeCell ref="F45:G45"/>
    <mergeCell ref="C46:E46"/>
    <mergeCell ref="F46:G46"/>
    <mergeCell ref="F47:G47"/>
    <mergeCell ref="C48:E48"/>
    <mergeCell ref="F48:G48"/>
    <mergeCell ref="C49:E49"/>
    <mergeCell ref="F49:G49"/>
    <mergeCell ref="C50:E50"/>
    <mergeCell ref="F50:G50"/>
    <mergeCell ref="C51:E51"/>
    <mergeCell ref="F51:G51"/>
    <mergeCell ref="F52:G52"/>
    <mergeCell ref="C53:E53"/>
    <mergeCell ref="F53:G53"/>
    <mergeCell ref="C54:E54"/>
    <mergeCell ref="F54:G54"/>
    <mergeCell ref="C55:E55"/>
    <mergeCell ref="F55:G55"/>
    <mergeCell ref="C56:E56"/>
    <mergeCell ref="F56:G56"/>
    <mergeCell ref="F57:G57"/>
    <mergeCell ref="C58:E58"/>
    <mergeCell ref="F58:G58"/>
    <mergeCell ref="C59:E59"/>
    <mergeCell ref="F59:G59"/>
    <mergeCell ref="C60:E60"/>
    <mergeCell ref="F60:G60"/>
    <mergeCell ref="C61:E61"/>
    <mergeCell ref="F61:G61"/>
    <mergeCell ref="F62:G62"/>
    <mergeCell ref="C63:E63"/>
    <mergeCell ref="F63:G63"/>
    <mergeCell ref="C64:E64"/>
    <mergeCell ref="F64:G64"/>
    <mergeCell ref="C65:E65"/>
    <mergeCell ref="F65:G65"/>
    <mergeCell ref="C66:E66"/>
    <mergeCell ref="F66:G66"/>
    <mergeCell ref="F72:G72"/>
    <mergeCell ref="C73:E73"/>
    <mergeCell ref="F73:G73"/>
    <mergeCell ref="C74:E74"/>
    <mergeCell ref="F74:G74"/>
    <mergeCell ref="B75:D75"/>
    <mergeCell ref="B78:E78"/>
    <mergeCell ref="B79:D79"/>
    <mergeCell ref="C67:E67"/>
    <mergeCell ref="F67:G67"/>
    <mergeCell ref="C68:E68"/>
    <mergeCell ref="F68:G68"/>
    <mergeCell ref="C69:E69"/>
    <mergeCell ref="F69:G69"/>
    <mergeCell ref="C70:E70"/>
    <mergeCell ref="F70:G70"/>
    <mergeCell ref="C71:E71"/>
    <mergeCell ref="F71:G71"/>
    <mergeCell ref="B80:D80"/>
    <mergeCell ref="B83:D83"/>
    <mergeCell ref="B84:D84"/>
    <mergeCell ref="B85:D85"/>
    <mergeCell ref="B86:D86"/>
    <mergeCell ref="B87:D87"/>
    <mergeCell ref="B13:B14"/>
    <mergeCell ref="C13:C14"/>
    <mergeCell ref="D13:D14"/>
    <mergeCell ref="C72:E72"/>
    <mergeCell ref="C62:E62"/>
    <mergeCell ref="C57:E57"/>
    <mergeCell ref="C52:E52"/>
    <mergeCell ref="C47:E47"/>
    <mergeCell ref="C42:E42"/>
    <mergeCell ref="C37:E37"/>
    <mergeCell ref="C32:E32"/>
    <mergeCell ref="C27:E27"/>
  </mergeCells>
  <pageMargins left="0.75" right="0.75" top="1" bottom="1" header="0.5" footer="0.5"/>
  <pageSetup scale="3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B2:K90"/>
  <sheetViews>
    <sheetView view="pageBreakPreview" zoomScale="70" zoomScaleNormal="71"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510</v>
      </c>
    </row>
    <row r="4" spans="2:11" ht="21.05" customHeight="1">
      <c r="B4" s="5" t="s">
        <v>119</v>
      </c>
      <c r="C4" s="7" t="s">
        <v>243</v>
      </c>
    </row>
    <row r="5" spans="2:11" ht="21.05" customHeight="1">
      <c r="B5" s="5" t="s">
        <v>122</v>
      </c>
      <c r="C5" s="7" t="s">
        <v>511</v>
      </c>
    </row>
    <row r="6" spans="2:11" ht="21.05" customHeight="1">
      <c r="B6" s="5" t="s">
        <v>124</v>
      </c>
      <c r="C6" s="7"/>
    </row>
    <row r="7" spans="2:11" ht="21.05" customHeight="1">
      <c r="B7" s="5" t="s">
        <v>125</v>
      </c>
      <c r="C7" s="7">
        <v>2</v>
      </c>
    </row>
    <row r="8" spans="2:11" ht="21.05" customHeight="1">
      <c r="B8" s="5" t="s">
        <v>126</v>
      </c>
      <c r="C8" s="251" t="s">
        <v>753</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18.649999999999999" customHeight="1">
      <c r="B15" s="16" t="s">
        <v>247</v>
      </c>
      <c r="C15" s="8" t="s">
        <v>248</v>
      </c>
      <c r="D15" s="8" t="s">
        <v>248</v>
      </c>
      <c r="E15" s="8" t="s">
        <v>512</v>
      </c>
      <c r="F15" s="8"/>
      <c r="G15" s="8">
        <v>3</v>
      </c>
      <c r="H15" s="8">
        <v>1</v>
      </c>
      <c r="I15" s="14"/>
      <c r="J15" s="14">
        <f>G15*H15</f>
        <v>3</v>
      </c>
      <c r="K15" s="8" t="s">
        <v>157</v>
      </c>
    </row>
    <row r="16" spans="2:11">
      <c r="B16" s="16" t="s">
        <v>252</v>
      </c>
      <c r="C16" s="14" t="s">
        <v>145</v>
      </c>
      <c r="D16" s="20" t="s">
        <v>427</v>
      </c>
      <c r="E16" s="8" t="s">
        <v>513</v>
      </c>
      <c r="F16" s="16">
        <v>6</v>
      </c>
      <c r="G16" s="8"/>
      <c r="H16" s="8"/>
      <c r="I16" s="7"/>
      <c r="J16" s="24">
        <f>F16</f>
        <v>6</v>
      </c>
      <c r="K16" s="8" t="s">
        <v>514</v>
      </c>
    </row>
    <row r="17" spans="2:11">
      <c r="B17" s="16"/>
      <c r="C17" s="8"/>
      <c r="D17" s="8"/>
      <c r="E17" s="8"/>
      <c r="F17" s="13"/>
      <c r="G17" s="8"/>
      <c r="H17" s="8"/>
      <c r="I17" s="13"/>
      <c r="J17" s="14"/>
      <c r="K17" s="8"/>
    </row>
    <row r="18" spans="2:11">
      <c r="B18" s="16"/>
      <c r="C18" s="8"/>
      <c r="D18" s="8"/>
      <c r="E18" s="8"/>
      <c r="F18" s="6"/>
      <c r="G18" s="15"/>
      <c r="H18" s="13"/>
      <c r="I18" s="12"/>
      <c r="J18" s="21"/>
      <c r="K18" s="14"/>
    </row>
    <row r="19" spans="2:11" ht="22.35" customHeight="1">
      <c r="B19" s="6" t="s">
        <v>167</v>
      </c>
      <c r="C19" s="17"/>
      <c r="D19" s="14"/>
      <c r="E19" s="73"/>
      <c r="F19" s="6"/>
      <c r="G19" s="15"/>
      <c r="H19" s="13"/>
      <c r="I19" s="12"/>
      <c r="J19" s="21"/>
      <c r="K19" s="14"/>
    </row>
    <row r="20" spans="2:11" ht="22.35" customHeight="1">
      <c r="C20" s="6" t="s">
        <v>248</v>
      </c>
      <c r="D20" s="7"/>
      <c r="E20" s="6"/>
      <c r="F20" s="6"/>
      <c r="G20" s="15"/>
      <c r="H20" s="13"/>
      <c r="I20" s="7" t="s">
        <v>25</v>
      </c>
      <c r="J20" s="21">
        <f>J15</f>
        <v>3</v>
      </c>
      <c r="K20" s="14"/>
    </row>
    <row r="21" spans="2:11" ht="22.35" customHeight="1">
      <c r="B21" s="6"/>
      <c r="C21" s="6" t="s">
        <v>252</v>
      </c>
      <c r="D21" s="16"/>
      <c r="E21" s="6"/>
      <c r="F21" s="13"/>
      <c r="G21" s="13"/>
      <c r="H21" s="13"/>
      <c r="I21" s="7" t="s">
        <v>422</v>
      </c>
      <c r="J21" s="21">
        <f>J16</f>
        <v>6</v>
      </c>
      <c r="K21" s="14"/>
    </row>
    <row r="22" spans="2:11" ht="22.35" customHeight="1">
      <c r="B22" s="14"/>
      <c r="D22" s="13"/>
      <c r="E22" s="13"/>
      <c r="F22" s="13"/>
      <c r="G22" s="13"/>
      <c r="H22" s="13"/>
      <c r="I22" s="13"/>
      <c r="J22" s="21"/>
      <c r="K22" s="24"/>
    </row>
    <row r="23" spans="2:11" ht="22.35" customHeight="1">
      <c r="B23" s="14"/>
      <c r="C23" s="13"/>
      <c r="D23" s="13"/>
      <c r="E23" s="13"/>
      <c r="F23" s="13"/>
      <c r="G23" s="13"/>
      <c r="H23" s="13"/>
      <c r="I23" s="13"/>
      <c r="J23" s="21"/>
      <c r="K23" s="24"/>
    </row>
    <row r="24" spans="2:11" ht="22.35" customHeight="1">
      <c r="B24" s="16"/>
      <c r="C24" s="13"/>
      <c r="D24" s="13"/>
      <c r="E24" s="13"/>
      <c r="F24" s="16"/>
      <c r="G24" s="13"/>
      <c r="H24" s="13"/>
      <c r="I24" s="13"/>
      <c r="J24" s="24"/>
      <c r="K24" s="14"/>
    </row>
    <row r="25" spans="2:11" ht="22.35" customHeight="1">
      <c r="B25" s="16"/>
      <c r="C25" s="16"/>
      <c r="D25" s="16"/>
      <c r="E25" s="16"/>
      <c r="F25" s="13"/>
      <c r="G25" s="13"/>
      <c r="H25" s="13"/>
      <c r="I25" s="13"/>
      <c r="J25" s="13"/>
      <c r="K25" s="14"/>
    </row>
    <row r="26" spans="2:11" ht="21.7" customHeight="1">
      <c r="B26" s="14"/>
      <c r="C26" s="8"/>
      <c r="D26" s="8"/>
      <c r="E26" s="13"/>
      <c r="F26" s="5"/>
      <c r="G26" s="5"/>
      <c r="H26" s="5"/>
      <c r="I26" s="5"/>
      <c r="J26" s="5"/>
      <c r="K26" s="14"/>
    </row>
    <row r="27" spans="2:11" ht="21.7" customHeight="1">
      <c r="B27" s="5" t="s">
        <v>171</v>
      </c>
      <c r="C27" s="5"/>
      <c r="D27" s="5"/>
      <c r="E27" s="5"/>
      <c r="F27" s="13"/>
      <c r="G27" s="13"/>
      <c r="H27" s="13"/>
      <c r="I27" s="13"/>
      <c r="J27" s="13"/>
      <c r="K27" s="14"/>
    </row>
    <row r="28" spans="2:11">
      <c r="B28" s="8"/>
      <c r="C28" s="8"/>
      <c r="D28" s="8"/>
      <c r="E28" s="13"/>
      <c r="F28" s="337" t="s">
        <v>3</v>
      </c>
      <c r="G28" s="337"/>
      <c r="H28" s="7" t="s">
        <v>4</v>
      </c>
      <c r="I28" s="7" t="s">
        <v>5</v>
      </c>
      <c r="J28" s="7" t="s">
        <v>172</v>
      </c>
      <c r="K28" s="7" t="s">
        <v>173</v>
      </c>
    </row>
    <row r="29" spans="2:11">
      <c r="B29" s="6" t="s">
        <v>1</v>
      </c>
      <c r="C29" s="337" t="s">
        <v>2</v>
      </c>
      <c r="D29" s="337"/>
      <c r="E29" s="337"/>
      <c r="J29" s="23"/>
      <c r="K29" s="16"/>
    </row>
    <row r="30" spans="2:11">
      <c r="B30" s="16">
        <v>1</v>
      </c>
      <c r="C30" s="328" t="s">
        <v>174</v>
      </c>
      <c r="D30" s="329"/>
      <c r="E30" s="329"/>
      <c r="F30" s="330" t="s">
        <v>8</v>
      </c>
      <c r="G30" s="330"/>
      <c r="H30" s="8" t="s">
        <v>175</v>
      </c>
      <c r="I30" s="22">
        <v>1</v>
      </c>
      <c r="J30" s="23"/>
      <c r="K30" s="16"/>
    </row>
    <row r="31" spans="2:11" ht="234.8" customHeight="1">
      <c r="B31" s="16">
        <v>2</v>
      </c>
      <c r="C31" s="328" t="s">
        <v>176</v>
      </c>
      <c r="D31" s="329"/>
      <c r="E31" s="329"/>
      <c r="F31" s="330" t="s">
        <v>11</v>
      </c>
      <c r="G31" s="330"/>
      <c r="H31" s="16" t="s">
        <v>12</v>
      </c>
      <c r="I31" s="16"/>
      <c r="J31" s="23"/>
      <c r="K31" s="16"/>
    </row>
    <row r="32" spans="2:11" s="1" customFormat="1" ht="83.25" customHeight="1">
      <c r="B32" s="16">
        <v>3</v>
      </c>
      <c r="C32" s="328" t="s">
        <v>177</v>
      </c>
      <c r="D32" s="329"/>
      <c r="E32" s="329"/>
      <c r="F32" s="330" t="s">
        <v>14</v>
      </c>
      <c r="G32" s="330"/>
      <c r="H32" s="16" t="s">
        <v>15</v>
      </c>
      <c r="I32" s="16"/>
      <c r="J32" s="23"/>
      <c r="K32" s="16"/>
    </row>
    <row r="33" spans="2:11" s="1" customFormat="1" ht="162" customHeight="1">
      <c r="B33" s="16">
        <v>4</v>
      </c>
      <c r="C33" s="328" t="s">
        <v>178</v>
      </c>
      <c r="D33" s="329"/>
      <c r="E33" s="329"/>
      <c r="F33" s="330" t="s">
        <v>16</v>
      </c>
      <c r="G33" s="330"/>
      <c r="H33" s="16" t="s">
        <v>17</v>
      </c>
      <c r="I33" s="16"/>
      <c r="J33" s="23"/>
      <c r="K33" s="16"/>
    </row>
    <row r="34" spans="2:11" s="1" customFormat="1" ht="209.6" customHeight="1">
      <c r="B34" s="16">
        <v>5</v>
      </c>
      <c r="C34" s="328" t="s">
        <v>179</v>
      </c>
      <c r="D34" s="329"/>
      <c r="E34" s="329"/>
      <c r="F34" s="330" t="s">
        <v>112</v>
      </c>
      <c r="G34" s="330"/>
      <c r="H34" s="16" t="s">
        <v>12</v>
      </c>
      <c r="I34" s="22"/>
      <c r="J34" s="23"/>
      <c r="K34" s="16"/>
    </row>
    <row r="35" spans="2:11" s="1" customFormat="1" ht="236.6" customHeight="1">
      <c r="B35" s="16">
        <v>6</v>
      </c>
      <c r="C35" s="328" t="s">
        <v>180</v>
      </c>
      <c r="D35" s="329"/>
      <c r="E35" s="329"/>
      <c r="F35" s="330" t="s">
        <v>20</v>
      </c>
      <c r="G35" s="330"/>
      <c r="H35" s="8" t="s">
        <v>21</v>
      </c>
      <c r="I35" s="22">
        <f>J85</f>
        <v>25</v>
      </c>
      <c r="J35" s="23"/>
      <c r="K35" s="16"/>
    </row>
    <row r="36" spans="2:11" s="1" customFormat="1" ht="194.95" customHeight="1">
      <c r="B36" s="16">
        <v>7</v>
      </c>
      <c r="C36" s="328" t="s">
        <v>181</v>
      </c>
      <c r="D36" s="329"/>
      <c r="E36" s="329"/>
      <c r="F36" s="330" t="s">
        <v>22</v>
      </c>
      <c r="G36" s="330"/>
      <c r="H36" s="8" t="s">
        <v>23</v>
      </c>
      <c r="I36" s="16"/>
      <c r="J36" s="23"/>
      <c r="K36" s="16"/>
    </row>
    <row r="37" spans="2:11" s="1" customFormat="1" ht="88.4" customHeight="1">
      <c r="B37" s="16">
        <v>8</v>
      </c>
      <c r="C37" s="328" t="s">
        <v>182</v>
      </c>
      <c r="D37" s="329"/>
      <c r="E37" s="329"/>
      <c r="F37" s="330" t="s">
        <v>183</v>
      </c>
      <c r="G37" s="330"/>
      <c r="H37" s="8" t="s">
        <v>25</v>
      </c>
      <c r="I37" s="16"/>
      <c r="J37" s="23"/>
      <c r="K37" s="16"/>
    </row>
    <row r="38" spans="2:11" s="1" customFormat="1" ht="272.60000000000002" customHeight="1">
      <c r="B38" s="16">
        <v>9</v>
      </c>
      <c r="C38" s="328" t="s">
        <v>184</v>
      </c>
      <c r="D38" s="329"/>
      <c r="E38" s="329"/>
      <c r="F38" s="330" t="s">
        <v>26</v>
      </c>
      <c r="G38" s="330"/>
      <c r="H38" s="8" t="s">
        <v>27</v>
      </c>
      <c r="I38" s="16"/>
      <c r="J38" s="23"/>
      <c r="K38" s="16"/>
    </row>
    <row r="39" spans="2:11" s="1" customFormat="1" ht="192.05" customHeight="1">
      <c r="B39" s="16">
        <v>10</v>
      </c>
      <c r="C39" s="328" t="s">
        <v>185</v>
      </c>
      <c r="D39" s="329"/>
      <c r="E39" s="329"/>
      <c r="F39" s="330" t="s">
        <v>29</v>
      </c>
      <c r="G39" s="330"/>
      <c r="H39" s="8" t="s">
        <v>27</v>
      </c>
      <c r="I39" s="16"/>
      <c r="J39" s="23"/>
      <c r="K39" s="16"/>
    </row>
    <row r="40" spans="2:11" s="1" customFormat="1" ht="233.2" customHeight="1">
      <c r="B40" s="16">
        <v>11</v>
      </c>
      <c r="C40" s="328" t="s">
        <v>186</v>
      </c>
      <c r="D40" s="329"/>
      <c r="E40" s="329"/>
      <c r="F40" s="330" t="s">
        <v>31</v>
      </c>
      <c r="G40" s="330"/>
      <c r="H40" s="8" t="s">
        <v>27</v>
      </c>
      <c r="I40" s="16"/>
      <c r="J40" s="23"/>
      <c r="K40" s="16"/>
    </row>
    <row r="41" spans="2:11" s="1" customFormat="1" ht="292.35000000000002" customHeight="1">
      <c r="B41" s="16">
        <v>12</v>
      </c>
      <c r="C41" s="328" t="s">
        <v>187</v>
      </c>
      <c r="D41" s="329"/>
      <c r="E41" s="329"/>
      <c r="F41" s="330" t="s">
        <v>33</v>
      </c>
      <c r="G41" s="330"/>
      <c r="H41" s="8" t="s">
        <v>27</v>
      </c>
      <c r="I41" s="16"/>
      <c r="J41" s="23"/>
      <c r="K41" s="16"/>
    </row>
    <row r="42" spans="2:11" s="1" customFormat="1" ht="263.10000000000002" customHeight="1">
      <c r="B42" s="16">
        <v>13</v>
      </c>
      <c r="C42" s="328" t="s">
        <v>188</v>
      </c>
      <c r="D42" s="329"/>
      <c r="E42" s="329"/>
      <c r="F42" s="330" t="s">
        <v>35</v>
      </c>
      <c r="G42" s="330"/>
      <c r="H42" s="8" t="s">
        <v>27</v>
      </c>
      <c r="I42" s="16"/>
      <c r="J42" s="23"/>
      <c r="K42" s="16"/>
    </row>
    <row r="43" spans="2:11" s="1" customFormat="1" ht="248.95" customHeight="1">
      <c r="B43" s="16">
        <v>14</v>
      </c>
      <c r="C43" s="328" t="s">
        <v>189</v>
      </c>
      <c r="D43" s="329"/>
      <c r="E43" s="329"/>
      <c r="F43" s="330" t="s">
        <v>37</v>
      </c>
      <c r="G43" s="330"/>
      <c r="H43" s="8" t="s">
        <v>27</v>
      </c>
      <c r="I43" s="16"/>
      <c r="J43" s="23"/>
      <c r="K43" s="16"/>
    </row>
    <row r="44" spans="2:11" s="1" customFormat="1" ht="146.1" customHeight="1">
      <c r="B44" s="16">
        <v>15</v>
      </c>
      <c r="C44" s="328" t="s">
        <v>190</v>
      </c>
      <c r="D44" s="329"/>
      <c r="E44" s="329"/>
      <c r="F44" s="330" t="s">
        <v>39</v>
      </c>
      <c r="G44" s="330"/>
      <c r="H44" s="16" t="s">
        <v>12</v>
      </c>
      <c r="I44" s="16"/>
      <c r="J44" s="23"/>
      <c r="K44" s="16"/>
    </row>
    <row r="45" spans="2:11" s="1" customFormat="1" ht="282.7" customHeight="1">
      <c r="B45" s="16">
        <v>16</v>
      </c>
      <c r="C45" s="328" t="s">
        <v>191</v>
      </c>
      <c r="D45" s="329"/>
      <c r="E45" s="329"/>
      <c r="F45" s="330" t="s">
        <v>40</v>
      </c>
      <c r="G45" s="330"/>
      <c r="H45" s="16"/>
      <c r="I45" s="16"/>
      <c r="J45" s="23"/>
      <c r="K45" s="16"/>
    </row>
    <row r="46" spans="2:11" s="1" customFormat="1" ht="409.5" customHeight="1">
      <c r="B46" s="16">
        <v>17</v>
      </c>
      <c r="C46" s="322" t="s">
        <v>41</v>
      </c>
      <c r="D46" s="322"/>
      <c r="E46" s="322"/>
      <c r="F46" s="330" t="s">
        <v>192</v>
      </c>
      <c r="G46" s="330"/>
      <c r="H46" s="7"/>
      <c r="I46" s="16"/>
      <c r="J46" s="23"/>
      <c r="K46" s="16"/>
    </row>
    <row r="47" spans="2:11" s="1" customFormat="1" ht="270.64999999999998" customHeight="1">
      <c r="B47" s="16">
        <v>18</v>
      </c>
      <c r="C47" s="328" t="s">
        <v>193</v>
      </c>
      <c r="D47" s="329"/>
      <c r="E47" s="329"/>
      <c r="F47" s="330" t="s">
        <v>43</v>
      </c>
      <c r="G47" s="330"/>
      <c r="H47" s="16" t="s">
        <v>12</v>
      </c>
      <c r="I47" s="16"/>
      <c r="J47" s="23"/>
      <c r="K47" s="8"/>
    </row>
    <row r="48" spans="2:11" s="1" customFormat="1" ht="200.6" customHeight="1">
      <c r="B48" s="16">
        <v>19</v>
      </c>
      <c r="C48" s="328" t="s">
        <v>194</v>
      </c>
      <c r="D48" s="329"/>
      <c r="E48" s="329"/>
      <c r="F48" s="330" t="s">
        <v>45</v>
      </c>
      <c r="G48" s="330"/>
      <c r="H48" s="16" t="s">
        <v>12</v>
      </c>
      <c r="I48" s="22"/>
      <c r="J48" s="23"/>
      <c r="K48" s="16"/>
    </row>
    <row r="49" spans="2:11" s="1" customFormat="1" ht="68.3" customHeight="1">
      <c r="B49" s="16">
        <v>20</v>
      </c>
      <c r="C49" s="328" t="s">
        <v>195</v>
      </c>
      <c r="D49" s="329"/>
      <c r="E49" s="329"/>
      <c r="F49" s="330" t="s">
        <v>47</v>
      </c>
      <c r="G49" s="330"/>
      <c r="H49" s="16" t="s">
        <v>12</v>
      </c>
      <c r="I49" s="22">
        <v>0</v>
      </c>
      <c r="J49" s="23"/>
      <c r="K49" s="16"/>
    </row>
    <row r="50" spans="2:11" s="1" customFormat="1" ht="86.95" customHeight="1">
      <c r="B50" s="16">
        <v>21</v>
      </c>
      <c r="C50" s="328" t="s">
        <v>196</v>
      </c>
      <c r="D50" s="329"/>
      <c r="E50" s="329"/>
      <c r="F50" s="330" t="s">
        <v>48</v>
      </c>
      <c r="G50" s="330"/>
      <c r="H50" s="16" t="s">
        <v>12</v>
      </c>
      <c r="I50" s="22">
        <v>0</v>
      </c>
      <c r="J50" s="23"/>
      <c r="K50" s="16"/>
    </row>
    <row r="51" spans="2:11" s="1" customFormat="1" ht="284.14999999999998" customHeight="1">
      <c r="B51" s="16">
        <v>22</v>
      </c>
      <c r="C51" s="328" t="s">
        <v>197</v>
      </c>
      <c r="D51" s="329"/>
      <c r="E51" s="329"/>
      <c r="F51" s="330" t="s">
        <v>50</v>
      </c>
      <c r="G51" s="330"/>
      <c r="H51" s="16" t="s">
        <v>12</v>
      </c>
      <c r="I51" s="16"/>
      <c r="J51" s="23"/>
      <c r="K51" s="16"/>
    </row>
    <row r="52" spans="2:11" s="1" customFormat="1" ht="122.5" customHeight="1">
      <c r="B52" s="16">
        <v>23</v>
      </c>
      <c r="C52" s="328" t="s">
        <v>51</v>
      </c>
      <c r="D52" s="328"/>
      <c r="E52" s="328"/>
      <c r="F52" s="330"/>
      <c r="G52" s="330"/>
      <c r="H52" s="6"/>
      <c r="I52" s="16"/>
      <c r="J52" s="23"/>
      <c r="K52" s="14"/>
    </row>
    <row r="53" spans="2:11" s="1" customFormat="1" ht="104.15" customHeight="1">
      <c r="B53" s="16">
        <v>24</v>
      </c>
      <c r="C53" s="328" t="s">
        <v>198</v>
      </c>
      <c r="D53" s="329"/>
      <c r="E53" s="329"/>
      <c r="F53" s="330" t="s">
        <v>54</v>
      </c>
      <c r="G53" s="330"/>
      <c r="H53" s="16" t="s">
        <v>235</v>
      </c>
      <c r="I53" s="16"/>
      <c r="J53" s="23"/>
      <c r="K53" s="8"/>
    </row>
    <row r="54" spans="2:11" s="1" customFormat="1" ht="126.8" customHeight="1">
      <c r="B54" s="16">
        <v>25</v>
      </c>
      <c r="C54" s="328" t="s">
        <v>199</v>
      </c>
      <c r="D54" s="329"/>
      <c r="E54" s="329"/>
      <c r="F54" s="330" t="s">
        <v>55</v>
      </c>
      <c r="G54" s="330"/>
      <c r="H54" s="8" t="s">
        <v>27</v>
      </c>
      <c r="I54" s="22">
        <f>J21</f>
        <v>6</v>
      </c>
      <c r="J54" s="23"/>
      <c r="K54" s="16"/>
    </row>
    <row r="55" spans="2:11" s="1" customFormat="1" ht="241.1" customHeight="1">
      <c r="B55" s="16">
        <v>26</v>
      </c>
      <c r="C55" s="328" t="s">
        <v>200</v>
      </c>
      <c r="D55" s="329"/>
      <c r="E55" s="329"/>
      <c r="F55" s="330" t="s">
        <v>56</v>
      </c>
      <c r="G55" s="330"/>
      <c r="H55" s="8" t="s">
        <v>27</v>
      </c>
      <c r="I55" s="16"/>
      <c r="J55" s="23"/>
      <c r="K55" s="16"/>
    </row>
    <row r="56" spans="2:11" s="1" customFormat="1" ht="362.1" customHeight="1">
      <c r="B56" s="16">
        <v>27</v>
      </c>
      <c r="C56" s="328" t="s">
        <v>201</v>
      </c>
      <c r="D56" s="329"/>
      <c r="E56" s="329"/>
      <c r="F56" s="330" t="s">
        <v>57</v>
      </c>
      <c r="G56" s="330"/>
      <c r="H56" s="8" t="s">
        <v>27</v>
      </c>
      <c r="I56" s="22"/>
      <c r="J56" s="23"/>
      <c r="K56" s="16"/>
    </row>
    <row r="57" spans="2:11" s="1" customFormat="1" ht="149.15" customHeight="1">
      <c r="B57" s="16">
        <v>28</v>
      </c>
      <c r="C57" s="329" t="s">
        <v>202</v>
      </c>
      <c r="D57" s="329"/>
      <c r="E57" s="329"/>
      <c r="F57" s="330" t="s">
        <v>203</v>
      </c>
      <c r="G57" s="330"/>
      <c r="H57" s="8" t="s">
        <v>12</v>
      </c>
      <c r="I57" s="16"/>
      <c r="J57" s="23"/>
      <c r="K57" s="16"/>
    </row>
    <row r="58" spans="2:11" s="1" customFormat="1" ht="216.65" customHeight="1">
      <c r="B58" s="16">
        <v>29</v>
      </c>
      <c r="C58" s="328" t="s">
        <v>204</v>
      </c>
      <c r="D58" s="329"/>
      <c r="E58" s="329"/>
      <c r="F58" s="330" t="s">
        <v>60</v>
      </c>
      <c r="G58" s="330"/>
      <c r="H58" s="8" t="s">
        <v>12</v>
      </c>
      <c r="I58" s="22"/>
      <c r="J58" s="23"/>
      <c r="K58" s="16"/>
    </row>
    <row r="59" spans="2:11" s="1" customFormat="1" ht="180.65" customHeight="1">
      <c r="B59" s="16">
        <v>30</v>
      </c>
      <c r="C59" s="328" t="s">
        <v>205</v>
      </c>
      <c r="D59" s="329"/>
      <c r="E59" s="329"/>
      <c r="F59" s="330" t="s">
        <v>62</v>
      </c>
      <c r="G59" s="330"/>
      <c r="H59" s="8" t="s">
        <v>27</v>
      </c>
      <c r="I59" s="22"/>
      <c r="J59" s="23"/>
      <c r="K59" s="16"/>
    </row>
    <row r="60" spans="2:11" s="1" customFormat="1" ht="153" customHeight="1">
      <c r="B60" s="16">
        <v>31</v>
      </c>
      <c r="C60" s="329" t="s">
        <v>206</v>
      </c>
      <c r="D60" s="329"/>
      <c r="E60" s="329"/>
      <c r="F60" s="330" t="s">
        <v>64</v>
      </c>
      <c r="G60" s="330"/>
      <c r="H60" s="8" t="s">
        <v>65</v>
      </c>
      <c r="I60" s="22"/>
      <c r="J60" s="23"/>
      <c r="K60" s="16"/>
    </row>
    <row r="61" spans="2:11" s="1" customFormat="1" ht="398.1" customHeight="1">
      <c r="B61" s="16">
        <v>32</v>
      </c>
      <c r="C61" s="328" t="s">
        <v>207</v>
      </c>
      <c r="D61" s="329"/>
      <c r="E61" s="329"/>
      <c r="F61" s="330" t="s">
        <v>67</v>
      </c>
      <c r="G61" s="330"/>
      <c r="H61" s="8" t="s">
        <v>208</v>
      </c>
      <c r="I61" s="22">
        <f>J90</f>
        <v>4</v>
      </c>
      <c r="J61" s="23"/>
      <c r="K61" s="16"/>
    </row>
    <row r="62" spans="2:11" s="1" customFormat="1" ht="242.2" customHeight="1">
      <c r="B62" s="16">
        <v>33</v>
      </c>
      <c r="C62" s="328" t="s">
        <v>209</v>
      </c>
      <c r="D62" s="329"/>
      <c r="E62" s="329"/>
      <c r="F62" s="330" t="s">
        <v>69</v>
      </c>
      <c r="G62" s="330"/>
      <c r="H62" s="8" t="s">
        <v>65</v>
      </c>
      <c r="J62" s="23"/>
      <c r="K62" s="16"/>
    </row>
    <row r="63" spans="2:11" s="1" customFormat="1" ht="248.95" customHeight="1">
      <c r="B63" s="16">
        <v>34</v>
      </c>
      <c r="C63" s="328" t="s">
        <v>210</v>
      </c>
      <c r="D63" s="329"/>
      <c r="E63" s="329"/>
      <c r="F63" s="330" t="s">
        <v>71</v>
      </c>
      <c r="G63" s="330"/>
      <c r="H63" s="8" t="s">
        <v>25</v>
      </c>
      <c r="I63" s="16"/>
      <c r="J63" s="23"/>
      <c r="K63" s="16"/>
    </row>
    <row r="64" spans="2:11" s="1" customFormat="1" ht="138.05000000000001" customHeight="1">
      <c r="B64" s="16">
        <v>35</v>
      </c>
      <c r="C64" s="328" t="s">
        <v>211</v>
      </c>
      <c r="D64" s="329"/>
      <c r="E64" s="329"/>
      <c r="F64" s="330" t="s">
        <v>72</v>
      </c>
      <c r="G64" s="330"/>
      <c r="H64" s="8" t="s">
        <v>21</v>
      </c>
      <c r="I64" s="16"/>
      <c r="J64" s="23"/>
      <c r="K64" s="16"/>
    </row>
    <row r="65" spans="2:11" s="1" customFormat="1" ht="167.15" customHeight="1">
      <c r="B65" s="16">
        <v>36</v>
      </c>
      <c r="C65" s="328" t="s">
        <v>212</v>
      </c>
      <c r="D65" s="329"/>
      <c r="E65" s="329"/>
      <c r="F65" s="330" t="s">
        <v>115</v>
      </c>
      <c r="G65" s="330"/>
      <c r="H65" s="16" t="s">
        <v>17</v>
      </c>
      <c r="I65" s="16"/>
      <c r="J65" s="23"/>
      <c r="K65" s="16"/>
    </row>
    <row r="66" spans="2:11" s="1" customFormat="1" ht="165.05" customHeight="1">
      <c r="B66" s="16">
        <v>37</v>
      </c>
      <c r="C66" s="328" t="s">
        <v>213</v>
      </c>
      <c r="D66" s="329"/>
      <c r="E66" s="329"/>
      <c r="F66" s="330" t="s">
        <v>75</v>
      </c>
      <c r="G66" s="330"/>
      <c r="H66" s="16" t="s">
        <v>17</v>
      </c>
      <c r="I66" s="16"/>
      <c r="J66" s="23"/>
      <c r="K66" s="16"/>
    </row>
    <row r="67" spans="2:11" s="1" customFormat="1" ht="241.1" customHeight="1">
      <c r="B67" s="16">
        <v>38</v>
      </c>
      <c r="C67" s="329" t="s">
        <v>76</v>
      </c>
      <c r="D67" s="329"/>
      <c r="E67" s="329"/>
      <c r="F67" s="334" t="s">
        <v>77</v>
      </c>
      <c r="G67" s="334"/>
      <c r="H67" s="16" t="s">
        <v>17</v>
      </c>
      <c r="I67" s="24"/>
      <c r="J67" s="23"/>
      <c r="K67" s="16"/>
    </row>
    <row r="68" spans="2:11" s="1" customFormat="1" ht="201.05" customHeight="1">
      <c r="B68" s="16">
        <v>39</v>
      </c>
      <c r="C68" s="329" t="s">
        <v>79</v>
      </c>
      <c r="D68" s="329"/>
      <c r="E68" s="329"/>
      <c r="F68" s="334" t="s">
        <v>80</v>
      </c>
      <c r="G68" s="334"/>
      <c r="H68" s="16" t="s">
        <v>17</v>
      </c>
      <c r="I68" s="24"/>
      <c r="J68" s="23"/>
      <c r="K68" s="16"/>
    </row>
    <row r="69" spans="2:11" s="1" customFormat="1" ht="201.05" customHeight="1">
      <c r="B69" s="16">
        <v>40</v>
      </c>
      <c r="C69" s="333" t="s">
        <v>82</v>
      </c>
      <c r="D69" s="333"/>
      <c r="E69" s="333"/>
      <c r="F69" s="334" t="s">
        <v>83</v>
      </c>
      <c r="G69" s="334"/>
      <c r="H69" s="16" t="s">
        <v>78</v>
      </c>
      <c r="I69" s="24"/>
      <c r="J69" s="23"/>
      <c r="K69" s="16"/>
    </row>
    <row r="70" spans="2:11" s="1" customFormat="1" ht="140.94999999999999" customHeight="1">
      <c r="B70" s="16">
        <v>41</v>
      </c>
      <c r="C70" s="329" t="s">
        <v>84</v>
      </c>
      <c r="D70" s="329"/>
      <c r="E70" s="329"/>
      <c r="F70" s="330" t="s">
        <v>85</v>
      </c>
      <c r="G70" s="330"/>
      <c r="H70" s="8" t="s">
        <v>81</v>
      </c>
      <c r="I70" s="16"/>
      <c r="J70" s="23"/>
      <c r="K70" s="16"/>
    </row>
    <row r="71" spans="2:11" s="1" customFormat="1" ht="228.7" customHeight="1">
      <c r="B71" s="16">
        <v>42</v>
      </c>
      <c r="C71" s="333" t="s">
        <v>86</v>
      </c>
      <c r="D71" s="333"/>
      <c r="E71" s="333"/>
      <c r="F71" s="330" t="s">
        <v>87</v>
      </c>
      <c r="G71" s="330"/>
      <c r="H71" s="8" t="s">
        <v>81</v>
      </c>
      <c r="I71" s="16"/>
      <c r="J71" s="23"/>
      <c r="K71" s="16"/>
    </row>
    <row r="72" spans="2:11" s="1" customFormat="1" ht="228.7" customHeight="1">
      <c r="B72" s="16">
        <v>43</v>
      </c>
      <c r="C72" s="329" t="s">
        <v>89</v>
      </c>
      <c r="D72" s="329"/>
      <c r="E72" s="329"/>
      <c r="F72" s="330" t="s">
        <v>87</v>
      </c>
      <c r="G72" s="330"/>
      <c r="H72" s="8" t="s">
        <v>27</v>
      </c>
      <c r="I72" s="16"/>
      <c r="J72" s="23"/>
      <c r="K72" s="16"/>
    </row>
    <row r="73" spans="2:11" s="1" customFormat="1" ht="228.7" customHeight="1">
      <c r="B73" s="16">
        <v>44</v>
      </c>
      <c r="C73" s="329" t="s">
        <v>91</v>
      </c>
      <c r="D73" s="329"/>
      <c r="E73" s="329"/>
      <c r="F73" s="330" t="s">
        <v>92</v>
      </c>
      <c r="G73" s="330"/>
      <c r="H73" s="8" t="s">
        <v>17</v>
      </c>
      <c r="I73" s="16"/>
      <c r="J73" s="23"/>
      <c r="K73" s="16"/>
    </row>
    <row r="74" spans="2:11" s="1" customFormat="1" ht="201.05" customHeight="1">
      <c r="B74" s="16">
        <v>45</v>
      </c>
      <c r="C74" s="329" t="s">
        <v>214</v>
      </c>
      <c r="D74" s="329"/>
      <c r="E74" s="329"/>
      <c r="F74" s="330" t="s">
        <v>94</v>
      </c>
      <c r="G74" s="330"/>
      <c r="H74" s="8" t="s">
        <v>215</v>
      </c>
      <c r="I74" s="22"/>
      <c r="J74" s="23"/>
      <c r="K74" s="16"/>
    </row>
    <row r="75" spans="2:11" s="1" customFormat="1" ht="146.1" customHeight="1">
      <c r="B75" s="16">
        <v>46</v>
      </c>
      <c r="C75" s="329" t="s">
        <v>216</v>
      </c>
      <c r="D75" s="329"/>
      <c r="E75" s="329"/>
      <c r="F75" s="330" t="s">
        <v>96</v>
      </c>
      <c r="G75" s="330"/>
      <c r="H75" s="8" t="s">
        <v>17</v>
      </c>
      <c r="I75" s="22">
        <v>0</v>
      </c>
      <c r="J75" s="23"/>
      <c r="K75" s="16">
        <v>0</v>
      </c>
    </row>
    <row r="76" spans="2:11" s="1" customFormat="1" ht="161.55000000000001" customHeight="1">
      <c r="B76" s="16">
        <v>47</v>
      </c>
      <c r="C76" s="329" t="s">
        <v>97</v>
      </c>
      <c r="D76" s="329"/>
      <c r="E76" s="329"/>
      <c r="F76" s="330" t="s">
        <v>98</v>
      </c>
      <c r="G76" s="330"/>
      <c r="H76" s="8" t="s">
        <v>78</v>
      </c>
      <c r="I76" s="22"/>
      <c r="J76" s="20"/>
      <c r="K76" s="20"/>
    </row>
    <row r="77" spans="2:11" s="1" customFormat="1" ht="161.55000000000001" customHeight="1">
      <c r="B77" s="16">
        <v>48</v>
      </c>
      <c r="C77" s="329" t="s">
        <v>99</v>
      </c>
      <c r="D77" s="329"/>
      <c r="E77" s="329"/>
      <c r="F77" s="331" t="s">
        <v>100</v>
      </c>
      <c r="G77" s="332"/>
      <c r="H77" s="16" t="s">
        <v>217</v>
      </c>
      <c r="I77" s="20"/>
      <c r="J77" s="16"/>
      <c r="K77" s="16"/>
    </row>
    <row r="78" spans="2:11" s="1" customFormat="1" ht="136.44999999999999" customHeight="1">
      <c r="B78" s="16">
        <v>49</v>
      </c>
      <c r="C78" s="333" t="s">
        <v>102</v>
      </c>
      <c r="D78" s="333"/>
      <c r="E78" s="333"/>
      <c r="F78" s="331" t="s">
        <v>258</v>
      </c>
      <c r="G78" s="332"/>
      <c r="H78" s="16" t="s">
        <v>15</v>
      </c>
      <c r="I78" s="16"/>
      <c r="J78" s="16"/>
      <c r="K78" s="16"/>
    </row>
    <row r="79" spans="2:11" s="1" customFormat="1" ht="167.95" customHeight="1">
      <c r="B79" s="16">
        <v>50</v>
      </c>
      <c r="C79" s="333" t="s">
        <v>104</v>
      </c>
      <c r="D79" s="333"/>
      <c r="E79" s="333"/>
      <c r="F79" s="331" t="s">
        <v>105</v>
      </c>
      <c r="G79" s="332"/>
      <c r="H79" s="16" t="s">
        <v>217</v>
      </c>
      <c r="I79" s="16"/>
    </row>
    <row r="80" spans="2:11" s="35" customFormat="1" ht="83.1" customHeight="1">
      <c r="B80" s="325" t="s">
        <v>219</v>
      </c>
      <c r="C80" s="326"/>
      <c r="D80" s="327"/>
      <c r="E80" s="7" t="s">
        <v>220</v>
      </c>
      <c r="F80" s="73"/>
      <c r="G80" s="73" t="s">
        <v>515</v>
      </c>
      <c r="H80" s="73" t="s">
        <v>516</v>
      </c>
      <c r="I80" s="7" t="s">
        <v>223</v>
      </c>
      <c r="J80" s="7" t="s">
        <v>5</v>
      </c>
      <c r="K80" s="7" t="s">
        <v>4</v>
      </c>
    </row>
    <row r="81" spans="2:11" s="1" customFormat="1" ht="42.75" customHeight="1">
      <c r="B81" s="328" t="s">
        <v>224</v>
      </c>
      <c r="C81" s="328"/>
      <c r="D81" s="328"/>
      <c r="E81" s="328"/>
      <c r="F81" s="13"/>
      <c r="G81" s="8"/>
      <c r="H81" s="8"/>
      <c r="I81" s="24"/>
      <c r="J81" s="33"/>
      <c r="K81" s="17"/>
    </row>
    <row r="82" spans="2:11" s="1" customFormat="1" ht="42.75" customHeight="1">
      <c r="B82" s="317" t="s">
        <v>225</v>
      </c>
      <c r="C82" s="317"/>
      <c r="D82" s="317"/>
      <c r="E82" s="18"/>
      <c r="F82" s="13"/>
      <c r="G82" s="8">
        <v>4</v>
      </c>
      <c r="H82" s="8">
        <v>2</v>
      </c>
      <c r="I82" s="24">
        <v>3</v>
      </c>
      <c r="J82" s="24">
        <f>G82*H82*I82</f>
        <v>24</v>
      </c>
      <c r="K82" s="17"/>
    </row>
    <row r="83" spans="2:11" s="1" customFormat="1" ht="42.75" customHeight="1">
      <c r="B83" s="317" t="s">
        <v>230</v>
      </c>
      <c r="C83" s="317"/>
      <c r="D83" s="317"/>
      <c r="E83" s="18"/>
      <c r="F83" s="13"/>
      <c r="G83" s="8"/>
      <c r="H83" s="8"/>
      <c r="I83" s="24"/>
      <c r="J83" s="33">
        <v>0.3</v>
      </c>
      <c r="K83" s="17"/>
    </row>
    <row r="84" spans="2:11" s="1" customFormat="1" ht="50.3" customHeight="1">
      <c r="B84" s="318" t="s">
        <v>227</v>
      </c>
      <c r="C84" s="318"/>
      <c r="D84" s="318"/>
      <c r="E84" s="5"/>
      <c r="F84" s="13"/>
      <c r="G84" s="13"/>
      <c r="H84" s="13"/>
      <c r="I84" s="24"/>
      <c r="J84" s="24">
        <f>J82+J83</f>
        <v>24.3</v>
      </c>
      <c r="K84" s="8" t="s">
        <v>228</v>
      </c>
    </row>
    <row r="85" spans="2:11" s="1" customFormat="1">
      <c r="B85" s="318" t="s">
        <v>227</v>
      </c>
      <c r="C85" s="318"/>
      <c r="D85" s="318"/>
      <c r="E85" s="5"/>
      <c r="F85" s="13"/>
      <c r="G85" s="13"/>
      <c r="H85" s="13"/>
      <c r="I85" s="8"/>
      <c r="J85" s="24">
        <f>ROUNDUP(J84,0)</f>
        <v>25</v>
      </c>
      <c r="K85" s="8" t="s">
        <v>228</v>
      </c>
    </row>
    <row r="86" spans="2:11" s="1" customFormat="1" ht="34.1" customHeight="1">
      <c r="B86" s="322" t="s">
        <v>517</v>
      </c>
      <c r="C86" s="322"/>
      <c r="D86" s="322"/>
      <c r="E86" s="82"/>
      <c r="F86" s="73"/>
      <c r="G86" s="13"/>
      <c r="H86" s="13"/>
      <c r="I86" s="8"/>
      <c r="J86" s="33"/>
      <c r="K86" s="14"/>
    </row>
    <row r="87" spans="2:11" s="1" customFormat="1" ht="48.05" customHeight="1">
      <c r="B87" s="317" t="s">
        <v>225</v>
      </c>
      <c r="C87" s="317"/>
      <c r="D87" s="317"/>
      <c r="E87" s="73"/>
      <c r="F87" s="73"/>
      <c r="G87" s="13"/>
      <c r="H87" s="13"/>
      <c r="I87" s="8"/>
      <c r="J87" s="33">
        <f>J20</f>
        <v>3</v>
      </c>
      <c r="K87" s="14"/>
    </row>
    <row r="88" spans="2:11" s="1" customFormat="1">
      <c r="B88" s="317" t="s">
        <v>230</v>
      </c>
      <c r="C88" s="317"/>
      <c r="D88" s="317"/>
      <c r="E88" s="73"/>
      <c r="F88" s="73"/>
      <c r="G88" s="13"/>
      <c r="H88" s="13"/>
      <c r="I88" s="8"/>
      <c r="J88" s="33">
        <v>0.3</v>
      </c>
    </row>
    <row r="89" spans="2:11" s="1" customFormat="1">
      <c r="B89" s="318" t="s">
        <v>227</v>
      </c>
      <c r="C89" s="318"/>
      <c r="D89" s="318"/>
      <c r="E89" s="73"/>
      <c r="F89" s="73"/>
      <c r="G89" s="13"/>
      <c r="H89" s="13"/>
      <c r="I89" s="8"/>
      <c r="J89" s="33">
        <f>J87+J88</f>
        <v>3.3</v>
      </c>
      <c r="K89" s="8" t="s">
        <v>25</v>
      </c>
    </row>
    <row r="90" spans="2:11" s="1" customFormat="1">
      <c r="B90" s="318" t="s">
        <v>227</v>
      </c>
      <c r="C90" s="318"/>
      <c r="D90" s="318"/>
      <c r="E90" s="73"/>
      <c r="F90" s="82"/>
      <c r="G90" s="13"/>
      <c r="H90" s="13"/>
      <c r="I90" s="8"/>
      <c r="J90" s="8">
        <f>ROUNDUP(J89,0)</f>
        <v>4</v>
      </c>
      <c r="K90" s="8" t="s">
        <v>25</v>
      </c>
    </row>
  </sheetData>
  <mergeCells count="121">
    <mergeCell ref="E9:K9"/>
    <mergeCell ref="G13:I13"/>
    <mergeCell ref="F28:G28"/>
    <mergeCell ref="C29:E29"/>
    <mergeCell ref="C30:E30"/>
    <mergeCell ref="F30:G30"/>
    <mergeCell ref="C31:E31"/>
    <mergeCell ref="F31:G31"/>
    <mergeCell ref="C32:E32"/>
    <mergeCell ref="F32:G32"/>
    <mergeCell ref="E13:E14"/>
    <mergeCell ref="J13:J14"/>
    <mergeCell ref="K13:K14"/>
    <mergeCell ref="F33:G33"/>
    <mergeCell ref="C34:E34"/>
    <mergeCell ref="F34:G34"/>
    <mergeCell ref="C35:E35"/>
    <mergeCell ref="F35:G35"/>
    <mergeCell ref="C36:E36"/>
    <mergeCell ref="F36:G36"/>
    <mergeCell ref="C37:E37"/>
    <mergeCell ref="F37:G37"/>
    <mergeCell ref="F38:G38"/>
    <mergeCell ref="C39:E39"/>
    <mergeCell ref="F39:G39"/>
    <mergeCell ref="C40:E40"/>
    <mergeCell ref="F40:G40"/>
    <mergeCell ref="C41:E41"/>
    <mergeCell ref="F41:G41"/>
    <mergeCell ref="C42:E42"/>
    <mergeCell ref="F42:G42"/>
    <mergeCell ref="F43:G43"/>
    <mergeCell ref="C44:E44"/>
    <mergeCell ref="F44:G44"/>
    <mergeCell ref="C45:E45"/>
    <mergeCell ref="F45:G45"/>
    <mergeCell ref="C46:E46"/>
    <mergeCell ref="F46:G46"/>
    <mergeCell ref="C47:E47"/>
    <mergeCell ref="F47:G47"/>
    <mergeCell ref="F48:G48"/>
    <mergeCell ref="C49:E49"/>
    <mergeCell ref="F49:G49"/>
    <mergeCell ref="C50:E50"/>
    <mergeCell ref="F50:G50"/>
    <mergeCell ref="C51:E51"/>
    <mergeCell ref="F51:G51"/>
    <mergeCell ref="C52:E52"/>
    <mergeCell ref="F52:G52"/>
    <mergeCell ref="F53:G53"/>
    <mergeCell ref="C54:E54"/>
    <mergeCell ref="F54:G54"/>
    <mergeCell ref="C55:E55"/>
    <mergeCell ref="F55:G55"/>
    <mergeCell ref="C56:E56"/>
    <mergeCell ref="F56:G56"/>
    <mergeCell ref="C57:E57"/>
    <mergeCell ref="F57:G57"/>
    <mergeCell ref="F58:G58"/>
    <mergeCell ref="C59:E59"/>
    <mergeCell ref="F59:G59"/>
    <mergeCell ref="C60:E60"/>
    <mergeCell ref="F60:G60"/>
    <mergeCell ref="C61:E61"/>
    <mergeCell ref="F61:G61"/>
    <mergeCell ref="C62:E62"/>
    <mergeCell ref="F62:G62"/>
    <mergeCell ref="F63:G63"/>
    <mergeCell ref="C64:E64"/>
    <mergeCell ref="F64:G64"/>
    <mergeCell ref="C65:E65"/>
    <mergeCell ref="F65:G65"/>
    <mergeCell ref="C66:E66"/>
    <mergeCell ref="F66:G66"/>
    <mergeCell ref="C67:E67"/>
    <mergeCell ref="F67:G67"/>
    <mergeCell ref="F68:G68"/>
    <mergeCell ref="C69:E69"/>
    <mergeCell ref="F69:G69"/>
    <mergeCell ref="C70:E70"/>
    <mergeCell ref="F70:G70"/>
    <mergeCell ref="C71:E71"/>
    <mergeCell ref="F71:G71"/>
    <mergeCell ref="C72:E72"/>
    <mergeCell ref="F72:G72"/>
    <mergeCell ref="F78:G78"/>
    <mergeCell ref="C79:E79"/>
    <mergeCell ref="F79:G79"/>
    <mergeCell ref="B80:D80"/>
    <mergeCell ref="B81:E81"/>
    <mergeCell ref="B82:D82"/>
    <mergeCell ref="B83:D83"/>
    <mergeCell ref="B84:D84"/>
    <mergeCell ref="C73:E73"/>
    <mergeCell ref="F73:G73"/>
    <mergeCell ref="C74:E74"/>
    <mergeCell ref="F74:G74"/>
    <mergeCell ref="C75:E75"/>
    <mergeCell ref="F75:G75"/>
    <mergeCell ref="C76:E76"/>
    <mergeCell ref="F76:G76"/>
    <mergeCell ref="C77:E77"/>
    <mergeCell ref="F77:G77"/>
    <mergeCell ref="B85:D85"/>
    <mergeCell ref="B86:D86"/>
    <mergeCell ref="B87:D87"/>
    <mergeCell ref="B88:D88"/>
    <mergeCell ref="B89:D89"/>
    <mergeCell ref="B90:D90"/>
    <mergeCell ref="B13:B14"/>
    <mergeCell ref="C13:C14"/>
    <mergeCell ref="D13:D14"/>
    <mergeCell ref="C78:E78"/>
    <mergeCell ref="C68:E68"/>
    <mergeCell ref="C63:E63"/>
    <mergeCell ref="C58:E58"/>
    <mergeCell ref="C53:E53"/>
    <mergeCell ref="C48:E48"/>
    <mergeCell ref="C43:E43"/>
    <mergeCell ref="C38:E38"/>
    <mergeCell ref="C33:E33"/>
  </mergeCells>
  <pageMargins left="0.7" right="0.7" top="0.75" bottom="0.75" header="0.3" footer="0.3"/>
  <pageSetup scale="37" orientation="portrait" r:id="rId1"/>
  <rowBreaks count="1" manualBreakCount="1">
    <brk id="79" max="10" man="1"/>
  </rowBreaks>
  <colBreaks count="1" manualBreakCount="1">
    <brk id="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50"/>
  </sheetPr>
  <dimension ref="B2:K81"/>
  <sheetViews>
    <sheetView view="pageBreakPreview" zoomScale="60" zoomScaleNormal="54"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510</v>
      </c>
    </row>
    <row r="4" spans="2:11" ht="21.05" customHeight="1">
      <c r="B4" s="5" t="s">
        <v>119</v>
      </c>
      <c r="C4" s="7" t="s">
        <v>243</v>
      </c>
    </row>
    <row r="5" spans="2:11" ht="21.05" customHeight="1">
      <c r="B5" s="5" t="s">
        <v>122</v>
      </c>
      <c r="C5" s="7" t="s">
        <v>518</v>
      </c>
    </row>
    <row r="6" spans="2:11" ht="21.05" customHeight="1">
      <c r="B6" s="5" t="s">
        <v>124</v>
      </c>
      <c r="C6" s="7"/>
    </row>
    <row r="7" spans="2:11" ht="21.05" customHeight="1">
      <c r="B7" s="5" t="s">
        <v>125</v>
      </c>
      <c r="C7" s="7">
        <v>2</v>
      </c>
    </row>
    <row r="8" spans="2:11" ht="21.05" customHeight="1">
      <c r="B8" s="5" t="s">
        <v>126</v>
      </c>
      <c r="C8" s="254" t="s">
        <v>753</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2.35" customHeight="1">
      <c r="B15" s="16" t="s">
        <v>252</v>
      </c>
      <c r="C15" s="17" t="s">
        <v>145</v>
      </c>
      <c r="D15" s="14" t="s">
        <v>425</v>
      </c>
      <c r="E15" s="73"/>
      <c r="F15" s="16">
        <v>7</v>
      </c>
      <c r="G15" s="8"/>
      <c r="H15" s="8"/>
      <c r="I15" s="7"/>
      <c r="J15" s="21">
        <f>F15</f>
        <v>7</v>
      </c>
      <c r="K15" s="14" t="s">
        <v>514</v>
      </c>
    </row>
    <row r="16" spans="2:11" ht="22.35" customHeight="1">
      <c r="B16" s="6" t="s">
        <v>167</v>
      </c>
      <c r="C16" s="7"/>
      <c r="D16" s="7"/>
      <c r="E16" s="6"/>
      <c r="F16" s="6"/>
      <c r="G16" s="15"/>
      <c r="H16" s="13"/>
      <c r="I16" s="12"/>
      <c r="J16" s="21"/>
      <c r="K16" s="14"/>
    </row>
    <row r="17" spans="2:11" ht="22.35" customHeight="1">
      <c r="B17" s="14"/>
      <c r="C17" s="6" t="s">
        <v>252</v>
      </c>
      <c r="D17" s="13"/>
      <c r="E17" s="13"/>
      <c r="F17" s="13"/>
      <c r="G17" s="13"/>
      <c r="H17" s="13"/>
      <c r="I17" s="7" t="s">
        <v>422</v>
      </c>
      <c r="J17" s="21">
        <f>J15</f>
        <v>7</v>
      </c>
      <c r="K17" s="14"/>
    </row>
    <row r="18" spans="2:11" ht="22.35" customHeight="1">
      <c r="B18" s="14"/>
      <c r="C18" s="13"/>
      <c r="D18" s="13"/>
      <c r="E18" s="13"/>
      <c r="F18" s="13"/>
      <c r="G18" s="13"/>
      <c r="H18" s="13"/>
      <c r="I18" s="13"/>
      <c r="J18" s="21"/>
      <c r="K18" s="24"/>
    </row>
    <row r="19" spans="2:11" ht="22.35" customHeight="1">
      <c r="B19" s="16"/>
      <c r="C19" s="13"/>
      <c r="D19" s="13"/>
      <c r="E19" s="13"/>
      <c r="F19" s="13"/>
      <c r="G19" s="13"/>
      <c r="H19" s="13"/>
      <c r="I19" s="13"/>
      <c r="J19" s="21"/>
      <c r="K19" s="24"/>
    </row>
    <row r="20" spans="2:11" ht="21.7" customHeight="1">
      <c r="B20" s="16"/>
      <c r="C20" s="16"/>
      <c r="D20" s="16"/>
      <c r="E20" s="16"/>
      <c r="F20" s="16"/>
      <c r="G20" s="13"/>
      <c r="H20" s="13"/>
      <c r="I20" s="13"/>
      <c r="J20" s="24"/>
      <c r="K20" s="14"/>
    </row>
    <row r="21" spans="2:11" ht="21.7" customHeight="1">
      <c r="B21" s="14"/>
      <c r="C21" s="8"/>
      <c r="D21" s="8"/>
      <c r="E21" s="13"/>
      <c r="F21" s="13"/>
      <c r="G21" s="13"/>
      <c r="H21" s="13"/>
      <c r="I21" s="13"/>
      <c r="J21" s="13"/>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c r="B24" s="6" t="s">
        <v>1</v>
      </c>
      <c r="C24" s="337" t="s">
        <v>2</v>
      </c>
      <c r="D24" s="337"/>
      <c r="E24" s="337"/>
      <c r="F24" s="337" t="s">
        <v>3</v>
      </c>
      <c r="G24" s="337"/>
      <c r="H24" s="7" t="s">
        <v>4</v>
      </c>
      <c r="I24" s="7" t="s">
        <v>5</v>
      </c>
      <c r="J24" s="7" t="s">
        <v>172</v>
      </c>
      <c r="K24" s="7" t="s">
        <v>173</v>
      </c>
    </row>
    <row r="25" spans="2:11" ht="234.8" customHeight="1">
      <c r="B25" s="16">
        <v>1</v>
      </c>
      <c r="C25" s="328" t="s">
        <v>174</v>
      </c>
      <c r="D25" s="329"/>
      <c r="E25" s="329"/>
      <c r="F25" s="330" t="s">
        <v>8</v>
      </c>
      <c r="G25" s="330"/>
      <c r="H25" s="8" t="s">
        <v>175</v>
      </c>
      <c r="I25" s="22">
        <v>1</v>
      </c>
      <c r="J25" s="23"/>
      <c r="K25" s="16"/>
    </row>
    <row r="26" spans="2:11" s="1" customFormat="1" ht="149.15" customHeight="1">
      <c r="B26" s="16">
        <v>2</v>
      </c>
      <c r="C26" s="328" t="s">
        <v>176</v>
      </c>
      <c r="D26" s="329"/>
      <c r="E26" s="329"/>
      <c r="F26" s="330" t="s">
        <v>11</v>
      </c>
      <c r="G26" s="330"/>
      <c r="H26" s="16" t="s">
        <v>12</v>
      </c>
      <c r="I26" s="16"/>
      <c r="J26" s="23"/>
      <c r="K26" s="16"/>
    </row>
    <row r="27" spans="2:11" s="1" customFormat="1" ht="162" customHeight="1">
      <c r="B27" s="16">
        <v>3</v>
      </c>
      <c r="C27" s="328" t="s">
        <v>177</v>
      </c>
      <c r="D27" s="329"/>
      <c r="E27" s="329"/>
      <c r="F27" s="330" t="s">
        <v>14</v>
      </c>
      <c r="G27" s="330"/>
      <c r="H27" s="16" t="s">
        <v>15</v>
      </c>
      <c r="I27" s="16"/>
      <c r="J27" s="23"/>
      <c r="K27" s="16"/>
    </row>
    <row r="28" spans="2:11" s="1" customFormat="1" ht="209.6" customHeight="1">
      <c r="B28" s="16">
        <v>4</v>
      </c>
      <c r="C28" s="328" t="s">
        <v>178</v>
      </c>
      <c r="D28" s="329"/>
      <c r="E28" s="329"/>
      <c r="F28" s="330" t="s">
        <v>16</v>
      </c>
      <c r="G28" s="330"/>
      <c r="H28" s="16" t="s">
        <v>17</v>
      </c>
      <c r="I28" s="16"/>
      <c r="J28" s="23"/>
      <c r="K28" s="16"/>
    </row>
    <row r="29" spans="2:11" s="1" customFormat="1" ht="236.6" customHeight="1">
      <c r="B29" s="16">
        <v>5</v>
      </c>
      <c r="C29" s="328" t="s">
        <v>179</v>
      </c>
      <c r="D29" s="329"/>
      <c r="E29" s="329"/>
      <c r="F29" s="330" t="s">
        <v>112</v>
      </c>
      <c r="G29" s="330"/>
      <c r="H29" s="16" t="s">
        <v>12</v>
      </c>
      <c r="I29" s="22"/>
      <c r="J29" s="23"/>
      <c r="K29" s="16"/>
    </row>
    <row r="30" spans="2:11" s="1" customFormat="1" ht="194.95" customHeight="1">
      <c r="B30" s="16">
        <v>6</v>
      </c>
      <c r="C30" s="328" t="s">
        <v>180</v>
      </c>
      <c r="D30" s="329"/>
      <c r="E30" s="329"/>
      <c r="F30" s="330" t="s">
        <v>20</v>
      </c>
      <c r="G30" s="330"/>
      <c r="H30" s="8" t="s">
        <v>21</v>
      </c>
      <c r="I30" s="22"/>
      <c r="J30" s="23"/>
      <c r="K30" s="16"/>
    </row>
    <row r="31" spans="2:11" s="1" customFormat="1" ht="88.4" customHeight="1">
      <c r="B31" s="16">
        <v>7</v>
      </c>
      <c r="C31" s="328" t="s">
        <v>181</v>
      </c>
      <c r="D31" s="329"/>
      <c r="E31" s="329"/>
      <c r="F31" s="330" t="s">
        <v>22</v>
      </c>
      <c r="G31" s="330"/>
      <c r="H31" s="8" t="s">
        <v>23</v>
      </c>
      <c r="I31" s="16"/>
      <c r="J31" s="23"/>
      <c r="K31" s="16"/>
    </row>
    <row r="32" spans="2:11" s="1" customFormat="1" ht="272.60000000000002" customHeight="1">
      <c r="B32" s="16">
        <v>8</v>
      </c>
      <c r="C32" s="328" t="s">
        <v>182</v>
      </c>
      <c r="D32" s="329"/>
      <c r="E32" s="329"/>
      <c r="F32" s="330" t="s">
        <v>183</v>
      </c>
      <c r="G32" s="330"/>
      <c r="H32" s="8" t="s">
        <v>25</v>
      </c>
      <c r="I32" s="16"/>
      <c r="J32" s="23"/>
      <c r="K32" s="16"/>
    </row>
    <row r="33" spans="2:11" s="1" customFormat="1" ht="192.05" customHeight="1">
      <c r="B33" s="16">
        <v>9</v>
      </c>
      <c r="C33" s="328" t="s">
        <v>184</v>
      </c>
      <c r="D33" s="329"/>
      <c r="E33" s="329"/>
      <c r="F33" s="330" t="s">
        <v>26</v>
      </c>
      <c r="G33" s="330"/>
      <c r="H33" s="8" t="s">
        <v>27</v>
      </c>
      <c r="I33" s="16"/>
      <c r="J33" s="23"/>
      <c r="K33" s="16"/>
    </row>
    <row r="34" spans="2:11" s="1" customFormat="1" ht="233.2" customHeight="1">
      <c r="B34" s="16">
        <v>10</v>
      </c>
      <c r="C34" s="328" t="s">
        <v>185</v>
      </c>
      <c r="D34" s="329"/>
      <c r="E34" s="329"/>
      <c r="F34" s="330" t="s">
        <v>29</v>
      </c>
      <c r="G34" s="330"/>
      <c r="H34" s="8" t="s">
        <v>27</v>
      </c>
      <c r="I34" s="16"/>
      <c r="J34" s="23"/>
      <c r="K34" s="16"/>
    </row>
    <row r="35" spans="2:11" s="1" customFormat="1" ht="292.35000000000002" customHeight="1">
      <c r="B35" s="16">
        <v>11</v>
      </c>
      <c r="C35" s="328" t="s">
        <v>186</v>
      </c>
      <c r="D35" s="329"/>
      <c r="E35" s="329"/>
      <c r="F35" s="330" t="s">
        <v>31</v>
      </c>
      <c r="G35" s="330"/>
      <c r="H35" s="8" t="s">
        <v>27</v>
      </c>
      <c r="I35" s="16"/>
      <c r="J35" s="23"/>
      <c r="K35" s="16"/>
    </row>
    <row r="36" spans="2:11" s="1" customFormat="1" ht="263.10000000000002" customHeight="1">
      <c r="B36" s="16">
        <v>12</v>
      </c>
      <c r="C36" s="328" t="s">
        <v>187</v>
      </c>
      <c r="D36" s="329"/>
      <c r="E36" s="329"/>
      <c r="F36" s="330" t="s">
        <v>33</v>
      </c>
      <c r="G36" s="330"/>
      <c r="H36" s="8" t="s">
        <v>27</v>
      </c>
      <c r="I36" s="16"/>
      <c r="J36" s="23"/>
      <c r="K36" s="16"/>
    </row>
    <row r="37" spans="2:11" s="1" customFormat="1" ht="248.95" customHeight="1">
      <c r="B37" s="16">
        <v>13</v>
      </c>
      <c r="C37" s="328" t="s">
        <v>188</v>
      </c>
      <c r="D37" s="329"/>
      <c r="E37" s="329"/>
      <c r="F37" s="330" t="s">
        <v>35</v>
      </c>
      <c r="G37" s="330"/>
      <c r="H37" s="8" t="s">
        <v>27</v>
      </c>
      <c r="I37" s="16"/>
      <c r="J37" s="23"/>
      <c r="K37" s="16"/>
    </row>
    <row r="38" spans="2:11" s="1" customFormat="1" ht="146.1" customHeight="1">
      <c r="B38" s="16">
        <v>14</v>
      </c>
      <c r="C38" s="328" t="s">
        <v>189</v>
      </c>
      <c r="D38" s="329"/>
      <c r="E38" s="329"/>
      <c r="F38" s="330" t="s">
        <v>37</v>
      </c>
      <c r="G38" s="330"/>
      <c r="H38" s="8" t="s">
        <v>27</v>
      </c>
      <c r="I38" s="16"/>
      <c r="J38" s="23"/>
      <c r="K38" s="16"/>
    </row>
    <row r="39" spans="2:11" s="1" customFormat="1" ht="282.7" customHeight="1">
      <c r="B39" s="16">
        <v>15</v>
      </c>
      <c r="C39" s="328" t="s">
        <v>190</v>
      </c>
      <c r="D39" s="329"/>
      <c r="E39" s="329"/>
      <c r="F39" s="330" t="s">
        <v>39</v>
      </c>
      <c r="G39" s="330"/>
      <c r="H39" s="16" t="s">
        <v>12</v>
      </c>
      <c r="I39" s="16"/>
      <c r="J39" s="23"/>
      <c r="K39" s="16"/>
    </row>
    <row r="40" spans="2:11" s="1" customFormat="1" ht="409.5" customHeight="1">
      <c r="B40" s="16">
        <v>16</v>
      </c>
      <c r="C40" s="328" t="s">
        <v>191</v>
      </c>
      <c r="D40" s="329"/>
      <c r="E40" s="329"/>
      <c r="F40" s="330" t="s">
        <v>40</v>
      </c>
      <c r="G40" s="330"/>
      <c r="H40" s="16"/>
      <c r="I40" s="16"/>
      <c r="J40" s="23"/>
      <c r="K40" s="16"/>
    </row>
    <row r="41" spans="2:11" s="1" customFormat="1" ht="270.64999999999998" customHeight="1">
      <c r="B41" s="16">
        <v>17</v>
      </c>
      <c r="C41" s="322" t="s">
        <v>41</v>
      </c>
      <c r="D41" s="322"/>
      <c r="E41" s="322"/>
      <c r="F41" s="330" t="s">
        <v>192</v>
      </c>
      <c r="G41" s="330"/>
      <c r="H41" s="7"/>
      <c r="I41" s="16"/>
      <c r="J41" s="23"/>
      <c r="K41" s="16"/>
    </row>
    <row r="42" spans="2:11" s="1" customFormat="1" ht="200.6" customHeight="1">
      <c r="B42" s="16">
        <v>18</v>
      </c>
      <c r="C42" s="328" t="s">
        <v>193</v>
      </c>
      <c r="D42" s="329"/>
      <c r="E42" s="329"/>
      <c r="F42" s="330" t="s">
        <v>43</v>
      </c>
      <c r="G42" s="330"/>
      <c r="H42" s="16" t="s">
        <v>12</v>
      </c>
      <c r="I42" s="16"/>
      <c r="J42" s="23"/>
      <c r="K42" s="16"/>
    </row>
    <row r="43" spans="2:11" s="1" customFormat="1" ht="68.3" customHeight="1">
      <c r="B43" s="16">
        <v>19</v>
      </c>
      <c r="C43" s="328" t="s">
        <v>194</v>
      </c>
      <c r="D43" s="329"/>
      <c r="E43" s="329"/>
      <c r="F43" s="330" t="s">
        <v>45</v>
      </c>
      <c r="G43" s="330"/>
      <c r="H43" s="16" t="s">
        <v>12</v>
      </c>
      <c r="I43" s="22"/>
      <c r="J43" s="23"/>
      <c r="K43" s="8"/>
    </row>
    <row r="44" spans="2:11" s="1" customFormat="1" ht="86.95" customHeight="1">
      <c r="B44" s="16">
        <v>20</v>
      </c>
      <c r="C44" s="328" t="s">
        <v>195</v>
      </c>
      <c r="D44" s="329"/>
      <c r="E44" s="329"/>
      <c r="F44" s="330" t="s">
        <v>47</v>
      </c>
      <c r="G44" s="330"/>
      <c r="H44" s="16" t="s">
        <v>12</v>
      </c>
      <c r="I44" s="22">
        <v>0</v>
      </c>
      <c r="J44" s="23"/>
      <c r="K44" s="16"/>
    </row>
    <row r="45" spans="2:11" s="1" customFormat="1" ht="163.44999999999999" customHeight="1">
      <c r="B45" s="16">
        <v>21</v>
      </c>
      <c r="C45" s="328" t="s">
        <v>196</v>
      </c>
      <c r="D45" s="329"/>
      <c r="E45" s="329"/>
      <c r="F45" s="330" t="s">
        <v>48</v>
      </c>
      <c r="G45" s="330"/>
      <c r="H45" s="16" t="s">
        <v>12</v>
      </c>
      <c r="I45" s="22">
        <v>0</v>
      </c>
      <c r="J45" s="23"/>
      <c r="K45" s="16"/>
    </row>
    <row r="46" spans="2:11" s="1" customFormat="1" ht="122.5" customHeight="1">
      <c r="B46" s="16">
        <v>22</v>
      </c>
      <c r="C46" s="328" t="s">
        <v>197</v>
      </c>
      <c r="D46" s="329"/>
      <c r="E46" s="329"/>
      <c r="F46" s="330" t="s">
        <v>50</v>
      </c>
      <c r="G46" s="330"/>
      <c r="H46" s="16" t="s">
        <v>12</v>
      </c>
      <c r="I46" s="16"/>
      <c r="J46" s="23"/>
      <c r="K46" s="16"/>
    </row>
    <row r="47" spans="2:11" s="1" customFormat="1" ht="104.15" customHeight="1">
      <c r="B47" s="16">
        <v>23</v>
      </c>
      <c r="C47" s="328" t="s">
        <v>51</v>
      </c>
      <c r="D47" s="328"/>
      <c r="E47" s="328"/>
      <c r="F47" s="330"/>
      <c r="G47" s="330"/>
      <c r="H47" s="6"/>
      <c r="I47" s="16"/>
      <c r="J47" s="23"/>
      <c r="K47" s="16"/>
    </row>
    <row r="48" spans="2:11" s="1" customFormat="1" ht="126.8" customHeight="1">
      <c r="B48" s="16">
        <v>24</v>
      </c>
      <c r="C48" s="328" t="s">
        <v>198</v>
      </c>
      <c r="D48" s="329"/>
      <c r="E48" s="329"/>
      <c r="F48" s="330" t="s">
        <v>54</v>
      </c>
      <c r="G48" s="330"/>
      <c r="H48" s="16" t="s">
        <v>235</v>
      </c>
      <c r="I48" s="16"/>
      <c r="J48" s="23"/>
      <c r="K48" s="14"/>
    </row>
    <row r="49" spans="2:11" s="1" customFormat="1" ht="295.10000000000002" customHeight="1">
      <c r="B49" s="16">
        <v>25</v>
      </c>
      <c r="C49" s="328" t="s">
        <v>199</v>
      </c>
      <c r="D49" s="329"/>
      <c r="E49" s="329"/>
      <c r="F49" s="330" t="s">
        <v>55</v>
      </c>
      <c r="G49" s="330"/>
      <c r="H49" s="8" t="s">
        <v>27</v>
      </c>
      <c r="I49" s="22">
        <f>J17</f>
        <v>7</v>
      </c>
      <c r="J49" s="23"/>
      <c r="K49" s="8"/>
    </row>
    <row r="50" spans="2:11" s="1" customFormat="1" ht="269.2" customHeight="1">
      <c r="B50" s="16">
        <v>26</v>
      </c>
      <c r="C50" s="328" t="s">
        <v>200</v>
      </c>
      <c r="D50" s="329"/>
      <c r="E50" s="329"/>
      <c r="F50" s="330" t="s">
        <v>56</v>
      </c>
      <c r="G50" s="330"/>
      <c r="H50" s="8" t="s">
        <v>27</v>
      </c>
      <c r="I50" s="16"/>
      <c r="J50" s="23"/>
      <c r="K50" s="16"/>
    </row>
    <row r="51" spans="2:11" s="1" customFormat="1" ht="345.05" customHeight="1">
      <c r="B51" s="16">
        <v>27</v>
      </c>
      <c r="C51" s="328" t="s">
        <v>201</v>
      </c>
      <c r="D51" s="329"/>
      <c r="E51" s="329"/>
      <c r="F51" s="330" t="s">
        <v>57</v>
      </c>
      <c r="G51" s="330"/>
      <c r="H51" s="8" t="s">
        <v>27</v>
      </c>
      <c r="I51" s="16">
        <v>0</v>
      </c>
      <c r="J51" s="23"/>
      <c r="K51" s="16"/>
    </row>
    <row r="52" spans="2:11" s="1" customFormat="1" ht="216.65" customHeight="1">
      <c r="B52" s="16">
        <v>28</v>
      </c>
      <c r="C52" s="329" t="s">
        <v>202</v>
      </c>
      <c r="D52" s="329"/>
      <c r="E52" s="329"/>
      <c r="F52" s="330" t="s">
        <v>203</v>
      </c>
      <c r="G52" s="330"/>
      <c r="H52" s="8" t="s">
        <v>12</v>
      </c>
      <c r="I52" s="16"/>
      <c r="J52" s="23"/>
      <c r="K52" s="16"/>
    </row>
    <row r="53" spans="2:11" s="1" customFormat="1" ht="325" customHeight="1">
      <c r="B53" s="16">
        <v>29</v>
      </c>
      <c r="C53" s="328" t="s">
        <v>204</v>
      </c>
      <c r="D53" s="329"/>
      <c r="E53" s="329"/>
      <c r="F53" s="330" t="s">
        <v>60</v>
      </c>
      <c r="G53" s="330"/>
      <c r="H53" s="8" t="s">
        <v>12</v>
      </c>
      <c r="I53" s="22"/>
      <c r="J53" s="23"/>
      <c r="K53" s="16"/>
    </row>
    <row r="54" spans="2:11" s="1" customFormat="1" ht="315" customHeight="1">
      <c r="B54" s="16">
        <v>30</v>
      </c>
      <c r="C54" s="328" t="s">
        <v>205</v>
      </c>
      <c r="D54" s="329"/>
      <c r="E54" s="329"/>
      <c r="F54" s="330" t="s">
        <v>62</v>
      </c>
      <c r="G54" s="330"/>
      <c r="H54" s="8" t="s">
        <v>27</v>
      </c>
      <c r="I54" s="22"/>
      <c r="J54" s="23"/>
      <c r="K54" s="16"/>
    </row>
    <row r="55" spans="2:11" s="1" customFormat="1" ht="408.05" customHeight="1">
      <c r="B55" s="16">
        <v>31</v>
      </c>
      <c r="C55" s="329" t="s">
        <v>206</v>
      </c>
      <c r="D55" s="329"/>
      <c r="E55" s="329"/>
      <c r="F55" s="330" t="s">
        <v>64</v>
      </c>
      <c r="G55" s="330"/>
      <c r="H55" s="8" t="s">
        <v>65</v>
      </c>
      <c r="I55" s="22"/>
      <c r="J55" s="23"/>
      <c r="K55" s="16"/>
    </row>
    <row r="56" spans="2:11" s="1" customFormat="1" ht="242.2" customHeight="1">
      <c r="B56" s="16">
        <v>32</v>
      </c>
      <c r="C56" s="328" t="s">
        <v>207</v>
      </c>
      <c r="D56" s="329"/>
      <c r="E56" s="329"/>
      <c r="F56" s="330" t="s">
        <v>67</v>
      </c>
      <c r="G56" s="330"/>
      <c r="H56" s="8" t="s">
        <v>208</v>
      </c>
      <c r="I56" s="22"/>
      <c r="J56" s="23"/>
      <c r="K56" s="16"/>
    </row>
    <row r="57" spans="2:11" s="1" customFormat="1" ht="248.95" customHeight="1">
      <c r="B57" s="16">
        <v>33</v>
      </c>
      <c r="C57" s="328" t="s">
        <v>209</v>
      </c>
      <c r="D57" s="329"/>
      <c r="E57" s="329"/>
      <c r="F57" s="330" t="s">
        <v>69</v>
      </c>
      <c r="G57" s="330"/>
      <c r="H57" s="8" t="s">
        <v>65</v>
      </c>
      <c r="I57" s="22"/>
      <c r="J57" s="23"/>
      <c r="K57" s="16"/>
    </row>
    <row r="58" spans="2:11" s="1" customFormat="1" ht="138.05000000000001" customHeight="1">
      <c r="B58" s="16">
        <v>34</v>
      </c>
      <c r="C58" s="328" t="s">
        <v>210</v>
      </c>
      <c r="D58" s="329"/>
      <c r="E58" s="329"/>
      <c r="F58" s="330" t="s">
        <v>71</v>
      </c>
      <c r="G58" s="330"/>
      <c r="H58" s="8" t="s">
        <v>25</v>
      </c>
      <c r="I58" s="16"/>
      <c r="J58" s="23"/>
      <c r="K58" s="16"/>
    </row>
    <row r="59" spans="2:11" s="1" customFormat="1" ht="167.15" customHeight="1">
      <c r="B59" s="16">
        <v>35</v>
      </c>
      <c r="C59" s="328" t="s">
        <v>211</v>
      </c>
      <c r="D59" s="329"/>
      <c r="E59" s="329"/>
      <c r="F59" s="330" t="s">
        <v>72</v>
      </c>
      <c r="G59" s="330"/>
      <c r="H59" s="8" t="s">
        <v>21</v>
      </c>
      <c r="I59" s="16"/>
      <c r="J59" s="23"/>
      <c r="K59" s="16"/>
    </row>
    <row r="60" spans="2:11" s="1" customFormat="1" ht="165.05" customHeight="1">
      <c r="B60" s="16">
        <v>36</v>
      </c>
      <c r="C60" s="328" t="s">
        <v>212</v>
      </c>
      <c r="D60" s="329"/>
      <c r="E60" s="329"/>
      <c r="F60" s="330" t="s">
        <v>115</v>
      </c>
      <c r="G60" s="330"/>
      <c r="H60" s="16" t="s">
        <v>17</v>
      </c>
      <c r="I60" s="16"/>
      <c r="J60" s="23"/>
      <c r="K60" s="16"/>
    </row>
    <row r="61" spans="2:11" s="1" customFormat="1" ht="409.35" customHeight="1">
      <c r="B61" s="16">
        <v>37</v>
      </c>
      <c r="C61" s="328" t="s">
        <v>213</v>
      </c>
      <c r="D61" s="329"/>
      <c r="E61" s="329"/>
      <c r="F61" s="330" t="s">
        <v>75</v>
      </c>
      <c r="G61" s="330"/>
      <c r="H61" s="16" t="s">
        <v>17</v>
      </c>
      <c r="I61" s="16"/>
      <c r="J61" s="23"/>
      <c r="K61" s="16"/>
    </row>
    <row r="62" spans="2:11" s="1" customFormat="1" ht="201.05" customHeight="1">
      <c r="B62" s="16">
        <v>38</v>
      </c>
      <c r="C62" s="329" t="s">
        <v>76</v>
      </c>
      <c r="D62" s="329"/>
      <c r="E62" s="329"/>
      <c r="F62" s="334" t="s">
        <v>77</v>
      </c>
      <c r="G62" s="334"/>
      <c r="H62" s="16" t="s">
        <v>17</v>
      </c>
      <c r="I62" s="24"/>
      <c r="J62" s="23"/>
      <c r="K62" s="16"/>
    </row>
    <row r="63" spans="2:11" s="1" customFormat="1" ht="201.05" customHeight="1">
      <c r="B63" s="16">
        <v>39</v>
      </c>
      <c r="C63" s="329" t="s">
        <v>79</v>
      </c>
      <c r="D63" s="329"/>
      <c r="E63" s="329"/>
      <c r="F63" s="334" t="s">
        <v>80</v>
      </c>
      <c r="G63" s="334"/>
      <c r="H63" s="16" t="s">
        <v>17</v>
      </c>
      <c r="I63" s="24"/>
      <c r="J63" s="23"/>
      <c r="K63" s="16"/>
    </row>
    <row r="64" spans="2:11" s="1" customFormat="1" ht="140.94999999999999"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28.7" customHeight="1">
      <c r="B66" s="16">
        <v>42</v>
      </c>
      <c r="C66" s="333" t="s">
        <v>86</v>
      </c>
      <c r="D66" s="333"/>
      <c r="E66" s="333"/>
      <c r="F66" s="330" t="s">
        <v>87</v>
      </c>
      <c r="G66" s="330"/>
      <c r="H66" s="8" t="s">
        <v>81</v>
      </c>
      <c r="I66" s="16"/>
      <c r="J66" s="23"/>
      <c r="K66" s="16"/>
    </row>
    <row r="67" spans="2:11" s="1" customFormat="1" ht="228.7" customHeight="1">
      <c r="B67" s="16">
        <v>43</v>
      </c>
      <c r="C67" s="329" t="s">
        <v>89</v>
      </c>
      <c r="D67" s="329"/>
      <c r="E67" s="329"/>
      <c r="F67" s="330" t="s">
        <v>87</v>
      </c>
      <c r="G67" s="330"/>
      <c r="H67" s="8" t="s">
        <v>27</v>
      </c>
      <c r="I67" s="16"/>
      <c r="J67" s="23"/>
      <c r="K67" s="16"/>
    </row>
    <row r="68" spans="2:11" s="1" customFormat="1" ht="201.05" customHeight="1">
      <c r="B68" s="16">
        <v>44</v>
      </c>
      <c r="C68" s="329" t="s">
        <v>91</v>
      </c>
      <c r="D68" s="329"/>
      <c r="E68" s="329"/>
      <c r="F68" s="330" t="s">
        <v>92</v>
      </c>
      <c r="G68" s="330"/>
      <c r="H68" s="8" t="s">
        <v>17</v>
      </c>
      <c r="I68" s="16"/>
      <c r="J68" s="23"/>
      <c r="K68" s="16"/>
    </row>
    <row r="69" spans="2:11" s="1" customFormat="1" ht="146.1" customHeight="1">
      <c r="B69" s="16">
        <v>45</v>
      </c>
      <c r="C69" s="329" t="s">
        <v>214</v>
      </c>
      <c r="D69" s="329"/>
      <c r="E69" s="329"/>
      <c r="F69" s="330" t="s">
        <v>94</v>
      </c>
      <c r="G69" s="330"/>
      <c r="H69" s="8" t="s">
        <v>215</v>
      </c>
      <c r="I69" s="22"/>
      <c r="J69" s="23"/>
      <c r="K69" s="16"/>
    </row>
    <row r="70" spans="2:11" s="1" customFormat="1" ht="161.55000000000001" customHeight="1">
      <c r="B70" s="16">
        <v>46</v>
      </c>
      <c r="C70" s="329" t="s">
        <v>216</v>
      </c>
      <c r="D70" s="329"/>
      <c r="E70" s="329"/>
      <c r="F70" s="330" t="s">
        <v>96</v>
      </c>
      <c r="G70" s="330"/>
      <c r="H70" s="8" t="s">
        <v>17</v>
      </c>
      <c r="I70" s="22">
        <v>0</v>
      </c>
      <c r="J70" s="23"/>
      <c r="K70" s="16"/>
    </row>
    <row r="71" spans="2:11" s="1" customFormat="1" ht="161.55000000000001" customHeight="1">
      <c r="B71" s="16">
        <v>47</v>
      </c>
      <c r="C71" s="329" t="s">
        <v>97</v>
      </c>
      <c r="D71" s="329"/>
      <c r="E71" s="329"/>
      <c r="F71" s="330" t="s">
        <v>98</v>
      </c>
      <c r="G71" s="330"/>
      <c r="H71" s="8" t="s">
        <v>78</v>
      </c>
      <c r="I71" s="22"/>
      <c r="J71" s="23"/>
      <c r="K71" s="16">
        <v>0</v>
      </c>
    </row>
    <row r="72" spans="2:11" s="1" customFormat="1" ht="136.44999999999999" customHeight="1">
      <c r="B72" s="16">
        <v>48</v>
      </c>
      <c r="C72" s="329" t="s">
        <v>99</v>
      </c>
      <c r="D72" s="329"/>
      <c r="E72" s="329"/>
      <c r="F72" s="331" t="s">
        <v>100</v>
      </c>
      <c r="G72" s="332"/>
      <c r="H72" s="16" t="s">
        <v>217</v>
      </c>
      <c r="I72" s="20"/>
      <c r="J72" s="20"/>
      <c r="K72" s="20"/>
    </row>
    <row r="73" spans="2:11" s="1" customFormat="1" ht="167.95" customHeight="1">
      <c r="B73" s="16">
        <v>49</v>
      </c>
      <c r="C73" s="333" t="s">
        <v>102</v>
      </c>
      <c r="D73" s="333"/>
      <c r="E73" s="333"/>
      <c r="F73" s="331" t="s">
        <v>258</v>
      </c>
      <c r="G73" s="332"/>
      <c r="H73" s="16" t="s">
        <v>15</v>
      </c>
      <c r="I73" s="16"/>
      <c r="J73" s="16"/>
      <c r="K73" s="16"/>
    </row>
    <row r="74" spans="2:11" s="1" customFormat="1" ht="176.95" customHeight="1">
      <c r="B74" s="16">
        <v>50</v>
      </c>
      <c r="C74" s="333" t="s">
        <v>104</v>
      </c>
      <c r="D74" s="333"/>
      <c r="E74" s="333"/>
      <c r="F74" s="331" t="s">
        <v>105</v>
      </c>
      <c r="G74" s="332"/>
      <c r="H74" s="16" t="s">
        <v>217</v>
      </c>
      <c r="I74" s="16"/>
      <c r="J74" s="16"/>
      <c r="K74" s="16"/>
    </row>
    <row r="75" spans="2:11" s="1" customFormat="1" ht="42.75" customHeight="1">
      <c r="B75" s="325" t="s">
        <v>219</v>
      </c>
      <c r="C75" s="326"/>
      <c r="D75" s="327"/>
      <c r="E75" s="17" t="s">
        <v>220</v>
      </c>
      <c r="F75" s="17"/>
      <c r="G75" s="17" t="s">
        <v>221</v>
      </c>
      <c r="H75" s="17" t="s">
        <v>222</v>
      </c>
      <c r="I75" s="17" t="s">
        <v>223</v>
      </c>
      <c r="J75" s="17" t="s">
        <v>5</v>
      </c>
      <c r="K75" s="17" t="s">
        <v>4</v>
      </c>
    </row>
    <row r="76" spans="2:11" s="1" customFormat="1">
      <c r="B76" s="328" t="s">
        <v>224</v>
      </c>
      <c r="C76" s="328"/>
      <c r="D76" s="328"/>
      <c r="E76" s="328"/>
      <c r="F76" s="13"/>
      <c r="G76" s="13"/>
      <c r="H76" s="13"/>
      <c r="I76" s="8"/>
      <c r="J76" s="14"/>
      <c r="K76" s="17"/>
    </row>
    <row r="77" spans="2:11" s="1" customFormat="1" ht="50.3" customHeight="1">
      <c r="B77" s="334" t="s">
        <v>309</v>
      </c>
      <c r="C77" s="334"/>
      <c r="D77" s="334"/>
      <c r="E77" s="7">
        <v>0</v>
      </c>
      <c r="F77" s="13"/>
      <c r="G77" s="8"/>
      <c r="H77" s="8"/>
      <c r="I77" s="24"/>
      <c r="J77" s="33">
        <f>I77*H77*G77*E77</f>
        <v>0</v>
      </c>
      <c r="K77" s="17"/>
    </row>
    <row r="78" spans="2:11" s="1" customFormat="1" ht="50.3" customHeight="1">
      <c r="B78" s="317" t="s">
        <v>225</v>
      </c>
      <c r="C78" s="317"/>
      <c r="D78" s="317"/>
      <c r="E78" s="7"/>
      <c r="F78" s="13"/>
      <c r="G78" s="8"/>
      <c r="H78" s="8"/>
      <c r="I78" s="24"/>
      <c r="J78" s="33">
        <v>0</v>
      </c>
      <c r="K78" s="17"/>
    </row>
    <row r="79" spans="2:11" s="1" customFormat="1" ht="50.3" customHeight="1">
      <c r="B79" s="317" t="s">
        <v>230</v>
      </c>
      <c r="C79" s="317"/>
      <c r="D79" s="317"/>
      <c r="E79" s="7"/>
      <c r="F79" s="13"/>
      <c r="G79" s="8"/>
      <c r="H79" s="8"/>
      <c r="I79" s="24"/>
      <c r="J79" s="33"/>
      <c r="K79" s="17"/>
    </row>
    <row r="80" spans="2:11" s="1" customFormat="1">
      <c r="B80" s="318" t="s">
        <v>227</v>
      </c>
      <c r="C80" s="318"/>
      <c r="D80" s="318"/>
      <c r="E80" s="5"/>
      <c r="F80" s="13"/>
      <c r="G80" s="13"/>
      <c r="H80" s="13"/>
      <c r="I80" s="24"/>
      <c r="J80" s="33">
        <f>SUM(J77:J77)</f>
        <v>0</v>
      </c>
      <c r="K80" s="8" t="s">
        <v>21</v>
      </c>
    </row>
    <row r="81" spans="2:11" s="1" customFormat="1">
      <c r="B81" s="318" t="s">
        <v>227</v>
      </c>
      <c r="C81" s="318"/>
      <c r="D81" s="318"/>
      <c r="E81" s="5"/>
      <c r="F81" s="13"/>
      <c r="G81" s="13"/>
      <c r="H81" s="13"/>
      <c r="I81" s="24"/>
      <c r="J81" s="8">
        <v>0</v>
      </c>
      <c r="K81" s="8"/>
    </row>
  </sheetData>
  <mergeCells count="118">
    <mergeCell ref="E9:K9"/>
    <mergeCell ref="G13:I13"/>
    <mergeCell ref="B22:J22"/>
    <mergeCell ref="C24:E24"/>
    <mergeCell ref="F24:G24"/>
    <mergeCell ref="C25:E25"/>
    <mergeCell ref="F25:G25"/>
    <mergeCell ref="C26:E26"/>
    <mergeCell ref="F26:G26"/>
    <mergeCell ref="K13:K14"/>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70:E70"/>
    <mergeCell ref="F70:G70"/>
    <mergeCell ref="C71:E71"/>
    <mergeCell ref="F71:G71"/>
    <mergeCell ref="C62:E62"/>
    <mergeCell ref="F62:G62"/>
    <mergeCell ref="C63:E63"/>
    <mergeCell ref="F63:G63"/>
    <mergeCell ref="C64:E64"/>
    <mergeCell ref="F64:G64"/>
    <mergeCell ref="C65:E65"/>
    <mergeCell ref="F65:G65"/>
    <mergeCell ref="C66:E66"/>
    <mergeCell ref="F66:G66"/>
    <mergeCell ref="B78:D78"/>
    <mergeCell ref="B79:D79"/>
    <mergeCell ref="B80:D80"/>
    <mergeCell ref="B81:D81"/>
    <mergeCell ref="B13:B14"/>
    <mergeCell ref="C13:C14"/>
    <mergeCell ref="D13:D14"/>
    <mergeCell ref="E13:E14"/>
    <mergeCell ref="J13:J14"/>
    <mergeCell ref="C72:E72"/>
    <mergeCell ref="F72:G72"/>
    <mergeCell ref="C73:E73"/>
    <mergeCell ref="F73:G73"/>
    <mergeCell ref="C74:E74"/>
    <mergeCell ref="F74:G74"/>
    <mergeCell ref="B75:D75"/>
    <mergeCell ref="B76:E76"/>
    <mergeCell ref="B77:D77"/>
    <mergeCell ref="C67:E67"/>
    <mergeCell ref="F67:G67"/>
    <mergeCell ref="C68:E68"/>
    <mergeCell ref="F68:G68"/>
    <mergeCell ref="C69:E69"/>
    <mergeCell ref="F69:G69"/>
  </mergeCells>
  <pageMargins left="0.7" right="0.7" top="0.75" bottom="0.75" header="0.3" footer="0.3"/>
  <pageSetup scale="37" orientation="portrait" r:id="rId1"/>
  <colBreaks count="1" manualBreakCount="1">
    <brk id="11"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50"/>
  </sheetPr>
  <dimension ref="B2:K82"/>
  <sheetViews>
    <sheetView view="pageBreakPreview" zoomScale="65" zoomScaleNormal="45"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510</v>
      </c>
    </row>
    <row r="4" spans="2:11" ht="21.05" customHeight="1">
      <c r="B4" s="5" t="s">
        <v>119</v>
      </c>
      <c r="C4" s="7" t="s">
        <v>243</v>
      </c>
    </row>
    <row r="5" spans="2:11" ht="21.05" customHeight="1">
      <c r="B5" s="5" t="s">
        <v>122</v>
      </c>
      <c r="C5" s="7" t="s">
        <v>519</v>
      </c>
    </row>
    <row r="6" spans="2:11" ht="21.05" customHeight="1">
      <c r="B6" s="5" t="s">
        <v>124</v>
      </c>
      <c r="C6" s="7"/>
    </row>
    <row r="7" spans="2:11" ht="21.05" customHeight="1">
      <c r="B7" s="5" t="s">
        <v>125</v>
      </c>
      <c r="C7" s="7">
        <v>2</v>
      </c>
    </row>
    <row r="8" spans="2:11" ht="21.05" customHeight="1">
      <c r="B8" s="5" t="s">
        <v>126</v>
      </c>
      <c r="C8" s="254" t="s">
        <v>753</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s="90" customFormat="1" ht="59.95" customHeight="1">
      <c r="B15" s="6" t="s">
        <v>252</v>
      </c>
      <c r="C15" s="7" t="s">
        <v>145</v>
      </c>
      <c r="D15" s="8" t="s">
        <v>427</v>
      </c>
      <c r="E15" s="73" t="s">
        <v>520</v>
      </c>
      <c r="F15" s="16">
        <v>7</v>
      </c>
      <c r="G15" s="8"/>
      <c r="H15" s="8"/>
      <c r="I15" s="7"/>
      <c r="J15" s="21">
        <f>F15</f>
        <v>7</v>
      </c>
      <c r="K15" s="16" t="s">
        <v>514</v>
      </c>
    </row>
    <row r="16" spans="2:11" ht="22.35" customHeight="1">
      <c r="B16" s="6" t="s">
        <v>167</v>
      </c>
      <c r="C16" s="7"/>
      <c r="D16" s="7"/>
      <c r="E16" s="6"/>
      <c r="F16" s="6"/>
      <c r="G16" s="15"/>
      <c r="H16" s="13"/>
      <c r="I16" s="12"/>
      <c r="J16" s="21"/>
      <c r="K16" s="14"/>
    </row>
    <row r="17" spans="2:11" ht="22.35" customHeight="1">
      <c r="B17" s="14"/>
      <c r="C17" s="6" t="s">
        <v>252</v>
      </c>
      <c r="D17" s="13"/>
      <c r="E17" s="13"/>
      <c r="F17" s="13"/>
      <c r="G17" s="13"/>
      <c r="H17" s="13"/>
      <c r="I17" s="7" t="s">
        <v>422</v>
      </c>
      <c r="J17" s="21">
        <f>J15</f>
        <v>7</v>
      </c>
      <c r="K17" s="14"/>
    </row>
    <row r="18" spans="2:11" ht="22.35" customHeight="1">
      <c r="B18" s="14"/>
      <c r="C18" s="13"/>
      <c r="D18" s="13"/>
      <c r="E18" s="13"/>
      <c r="F18" s="13"/>
      <c r="G18" s="13"/>
      <c r="H18" s="13"/>
      <c r="I18" s="13"/>
      <c r="J18" s="21"/>
      <c r="K18" s="24"/>
    </row>
    <row r="19" spans="2:11" ht="22.35" customHeight="1">
      <c r="B19" s="16"/>
      <c r="C19" s="13"/>
      <c r="D19" s="13"/>
      <c r="E19" s="13"/>
      <c r="F19" s="13"/>
      <c r="G19" s="13"/>
      <c r="H19" s="13"/>
      <c r="I19" s="13"/>
      <c r="J19" s="21"/>
      <c r="K19" s="24"/>
    </row>
    <row r="20" spans="2:11" ht="21.7" customHeight="1">
      <c r="B20" s="16"/>
      <c r="C20" s="16"/>
      <c r="D20" s="16"/>
      <c r="E20" s="16"/>
      <c r="F20" s="16"/>
      <c r="G20" s="13"/>
      <c r="H20" s="13"/>
      <c r="I20" s="13"/>
      <c r="J20" s="24"/>
      <c r="K20" s="14"/>
    </row>
    <row r="21" spans="2:11" ht="21.7" customHeight="1">
      <c r="B21" s="14"/>
      <c r="C21" s="8"/>
      <c r="D21" s="8"/>
      <c r="E21" s="13"/>
      <c r="F21" s="13"/>
      <c r="G21" s="13"/>
      <c r="H21" s="13"/>
      <c r="I21" s="13"/>
      <c r="J21" s="13"/>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c r="B24" s="6" t="s">
        <v>1</v>
      </c>
      <c r="C24" s="337" t="s">
        <v>2</v>
      </c>
      <c r="D24" s="337"/>
      <c r="E24" s="337"/>
      <c r="F24" s="337" t="s">
        <v>3</v>
      </c>
      <c r="G24" s="337"/>
      <c r="H24" s="7" t="s">
        <v>4</v>
      </c>
      <c r="I24" s="7" t="s">
        <v>5</v>
      </c>
      <c r="J24" s="7" t="s">
        <v>172</v>
      </c>
      <c r="K24" s="7" t="s">
        <v>173</v>
      </c>
    </row>
    <row r="25" spans="2:11" ht="234.8" customHeight="1">
      <c r="B25" s="16">
        <v>1</v>
      </c>
      <c r="C25" s="328" t="s">
        <v>174</v>
      </c>
      <c r="D25" s="329"/>
      <c r="E25" s="329"/>
      <c r="F25" s="330" t="s">
        <v>8</v>
      </c>
      <c r="G25" s="330"/>
      <c r="H25" s="8" t="s">
        <v>175</v>
      </c>
      <c r="I25" s="22">
        <v>1</v>
      </c>
      <c r="J25" s="23"/>
      <c r="K25" s="16"/>
    </row>
    <row r="26" spans="2:11" s="1" customFormat="1" ht="83.25" customHeight="1">
      <c r="B26" s="16">
        <v>2</v>
      </c>
      <c r="C26" s="328" t="s">
        <v>176</v>
      </c>
      <c r="D26" s="329"/>
      <c r="E26" s="329"/>
      <c r="F26" s="330" t="s">
        <v>11</v>
      </c>
      <c r="G26" s="330"/>
      <c r="H26" s="16" t="s">
        <v>12</v>
      </c>
      <c r="I26" s="16"/>
      <c r="J26" s="23"/>
      <c r="K26" s="16"/>
    </row>
    <row r="27" spans="2:11" s="1" customFormat="1" ht="162" customHeight="1">
      <c r="B27" s="16">
        <v>3</v>
      </c>
      <c r="C27" s="328" t="s">
        <v>177</v>
      </c>
      <c r="D27" s="329"/>
      <c r="E27" s="329"/>
      <c r="F27" s="330" t="s">
        <v>14</v>
      </c>
      <c r="G27" s="330"/>
      <c r="H27" s="16" t="s">
        <v>15</v>
      </c>
      <c r="I27" s="16"/>
      <c r="J27" s="23"/>
      <c r="K27" s="16"/>
    </row>
    <row r="28" spans="2:11" s="1" customFormat="1" ht="209.6" customHeight="1">
      <c r="B28" s="16">
        <v>4</v>
      </c>
      <c r="C28" s="328" t="s">
        <v>178</v>
      </c>
      <c r="D28" s="329"/>
      <c r="E28" s="329"/>
      <c r="F28" s="330" t="s">
        <v>16</v>
      </c>
      <c r="G28" s="330"/>
      <c r="H28" s="16" t="s">
        <v>17</v>
      </c>
      <c r="I28" s="16"/>
      <c r="J28" s="23"/>
      <c r="K28" s="16"/>
    </row>
    <row r="29" spans="2:11" s="1" customFormat="1" ht="236.6" customHeight="1">
      <c r="B29" s="16">
        <v>5</v>
      </c>
      <c r="C29" s="328" t="s">
        <v>179</v>
      </c>
      <c r="D29" s="329"/>
      <c r="E29" s="329"/>
      <c r="F29" s="330" t="s">
        <v>112</v>
      </c>
      <c r="G29" s="330"/>
      <c r="H29" s="16" t="s">
        <v>12</v>
      </c>
      <c r="I29" s="22"/>
      <c r="J29" s="23"/>
      <c r="K29" s="16"/>
    </row>
    <row r="30" spans="2:11" s="1" customFormat="1" ht="194.95" customHeight="1">
      <c r="B30" s="16">
        <v>6</v>
      </c>
      <c r="C30" s="328" t="s">
        <v>180</v>
      </c>
      <c r="D30" s="329"/>
      <c r="E30" s="329"/>
      <c r="F30" s="330" t="s">
        <v>20</v>
      </c>
      <c r="G30" s="330"/>
      <c r="H30" s="8" t="s">
        <v>21</v>
      </c>
      <c r="I30" s="22"/>
      <c r="J30" s="23"/>
      <c r="K30" s="16"/>
    </row>
    <row r="31" spans="2:11" s="1" customFormat="1" ht="88.4" customHeight="1">
      <c r="B31" s="16">
        <v>7</v>
      </c>
      <c r="C31" s="328" t="s">
        <v>181</v>
      </c>
      <c r="D31" s="329"/>
      <c r="E31" s="329"/>
      <c r="F31" s="330" t="s">
        <v>22</v>
      </c>
      <c r="G31" s="330"/>
      <c r="H31" s="8" t="s">
        <v>23</v>
      </c>
      <c r="I31" s="16"/>
      <c r="J31" s="23"/>
      <c r="K31" s="16"/>
    </row>
    <row r="32" spans="2:11" s="1" customFormat="1" ht="272.60000000000002" customHeight="1">
      <c r="B32" s="16">
        <v>8</v>
      </c>
      <c r="C32" s="328" t="s">
        <v>182</v>
      </c>
      <c r="D32" s="329"/>
      <c r="E32" s="329"/>
      <c r="F32" s="330" t="s">
        <v>183</v>
      </c>
      <c r="G32" s="330"/>
      <c r="H32" s="8" t="s">
        <v>25</v>
      </c>
      <c r="I32" s="16"/>
      <c r="J32" s="23"/>
      <c r="K32" s="16"/>
    </row>
    <row r="33" spans="2:11" s="1" customFormat="1" ht="192.05" customHeight="1">
      <c r="B33" s="16">
        <v>9</v>
      </c>
      <c r="C33" s="328" t="s">
        <v>184</v>
      </c>
      <c r="D33" s="329"/>
      <c r="E33" s="329"/>
      <c r="F33" s="330" t="s">
        <v>26</v>
      </c>
      <c r="G33" s="330"/>
      <c r="H33" s="8" t="s">
        <v>27</v>
      </c>
      <c r="I33" s="16"/>
      <c r="J33" s="23"/>
      <c r="K33" s="16"/>
    </row>
    <row r="34" spans="2:11" s="1" customFormat="1" ht="233.2" customHeight="1">
      <c r="B34" s="16">
        <v>10</v>
      </c>
      <c r="C34" s="328" t="s">
        <v>185</v>
      </c>
      <c r="D34" s="329"/>
      <c r="E34" s="329"/>
      <c r="F34" s="330" t="s">
        <v>29</v>
      </c>
      <c r="G34" s="330"/>
      <c r="H34" s="8" t="s">
        <v>27</v>
      </c>
      <c r="I34" s="16"/>
      <c r="J34" s="23"/>
      <c r="K34" s="16"/>
    </row>
    <row r="35" spans="2:11" s="1" customFormat="1" ht="292.35000000000002" customHeight="1">
      <c r="B35" s="16">
        <v>11</v>
      </c>
      <c r="C35" s="328" t="s">
        <v>186</v>
      </c>
      <c r="D35" s="329"/>
      <c r="E35" s="329"/>
      <c r="F35" s="330" t="s">
        <v>31</v>
      </c>
      <c r="G35" s="330"/>
      <c r="H35" s="8" t="s">
        <v>27</v>
      </c>
      <c r="I35" s="16"/>
      <c r="J35" s="23"/>
      <c r="K35" s="16"/>
    </row>
    <row r="36" spans="2:11" s="1" customFormat="1" ht="263.10000000000002" customHeight="1">
      <c r="B36" s="16">
        <v>12</v>
      </c>
      <c r="C36" s="328" t="s">
        <v>187</v>
      </c>
      <c r="D36" s="329"/>
      <c r="E36" s="329"/>
      <c r="F36" s="330" t="s">
        <v>33</v>
      </c>
      <c r="G36" s="330"/>
      <c r="H36" s="8" t="s">
        <v>27</v>
      </c>
      <c r="I36" s="16"/>
      <c r="J36" s="23"/>
      <c r="K36" s="16"/>
    </row>
    <row r="37" spans="2:11" s="1" customFormat="1" ht="248.95" customHeight="1">
      <c r="B37" s="16">
        <v>13</v>
      </c>
      <c r="C37" s="328" t="s">
        <v>188</v>
      </c>
      <c r="D37" s="329"/>
      <c r="E37" s="329"/>
      <c r="F37" s="330" t="s">
        <v>35</v>
      </c>
      <c r="G37" s="330"/>
      <c r="H37" s="8" t="s">
        <v>27</v>
      </c>
      <c r="I37" s="16"/>
      <c r="J37" s="23"/>
      <c r="K37" s="16"/>
    </row>
    <row r="38" spans="2:11" s="1" customFormat="1" ht="146.1" customHeight="1">
      <c r="B38" s="16">
        <v>14</v>
      </c>
      <c r="C38" s="328" t="s">
        <v>189</v>
      </c>
      <c r="D38" s="329"/>
      <c r="E38" s="329"/>
      <c r="F38" s="330" t="s">
        <v>37</v>
      </c>
      <c r="G38" s="330"/>
      <c r="H38" s="8" t="s">
        <v>27</v>
      </c>
      <c r="I38" s="16"/>
      <c r="J38" s="23"/>
      <c r="K38" s="16"/>
    </row>
    <row r="39" spans="2:11" s="1" customFormat="1" ht="282.7" customHeight="1">
      <c r="B39" s="16">
        <v>15</v>
      </c>
      <c r="C39" s="328" t="s">
        <v>190</v>
      </c>
      <c r="D39" s="329"/>
      <c r="E39" s="329"/>
      <c r="F39" s="330" t="s">
        <v>39</v>
      </c>
      <c r="G39" s="330"/>
      <c r="H39" s="16" t="s">
        <v>12</v>
      </c>
      <c r="I39" s="16"/>
      <c r="J39" s="23"/>
      <c r="K39" s="16"/>
    </row>
    <row r="40" spans="2:11" s="1" customFormat="1" ht="409.5" customHeight="1">
      <c r="B40" s="16">
        <v>16</v>
      </c>
      <c r="C40" s="328" t="s">
        <v>191</v>
      </c>
      <c r="D40" s="329"/>
      <c r="E40" s="329"/>
      <c r="F40" s="330" t="s">
        <v>40</v>
      </c>
      <c r="G40" s="330"/>
      <c r="H40" s="16"/>
      <c r="I40" s="16"/>
      <c r="J40" s="23"/>
      <c r="K40" s="16"/>
    </row>
    <row r="41" spans="2:11" s="1" customFormat="1" ht="270.64999999999998" customHeight="1">
      <c r="B41" s="16">
        <v>17</v>
      </c>
      <c r="C41" s="322" t="s">
        <v>41</v>
      </c>
      <c r="D41" s="322"/>
      <c r="E41" s="322"/>
      <c r="F41" s="330" t="s">
        <v>192</v>
      </c>
      <c r="G41" s="330"/>
      <c r="H41" s="7"/>
      <c r="I41" s="16"/>
      <c r="J41" s="23"/>
      <c r="K41" s="16"/>
    </row>
    <row r="42" spans="2:11" s="1" customFormat="1" ht="200.6" customHeight="1">
      <c r="B42" s="16">
        <v>18</v>
      </c>
      <c r="C42" s="328" t="s">
        <v>193</v>
      </c>
      <c r="D42" s="329"/>
      <c r="E42" s="329"/>
      <c r="F42" s="330" t="s">
        <v>43</v>
      </c>
      <c r="G42" s="330"/>
      <c r="H42" s="16" t="s">
        <v>12</v>
      </c>
      <c r="I42" s="16"/>
      <c r="J42" s="23"/>
      <c r="K42" s="16"/>
    </row>
    <row r="43" spans="2:11" s="1" customFormat="1" ht="68.3" customHeight="1">
      <c r="B43" s="16">
        <v>19</v>
      </c>
      <c r="C43" s="328" t="s">
        <v>194</v>
      </c>
      <c r="D43" s="329"/>
      <c r="E43" s="329"/>
      <c r="F43" s="330" t="s">
        <v>45</v>
      </c>
      <c r="G43" s="330"/>
      <c r="H43" s="16" t="s">
        <v>12</v>
      </c>
      <c r="I43" s="22"/>
      <c r="J43" s="23"/>
      <c r="K43" s="8"/>
    </row>
    <row r="44" spans="2:11" s="1" customFormat="1" ht="86.95" customHeight="1">
      <c r="B44" s="16">
        <v>20</v>
      </c>
      <c r="C44" s="328" t="s">
        <v>195</v>
      </c>
      <c r="D44" s="329"/>
      <c r="E44" s="329"/>
      <c r="F44" s="330" t="s">
        <v>47</v>
      </c>
      <c r="G44" s="330"/>
      <c r="H44" s="16" t="s">
        <v>12</v>
      </c>
      <c r="I44" s="22">
        <v>0</v>
      </c>
      <c r="J44" s="23"/>
      <c r="K44" s="16"/>
    </row>
    <row r="45" spans="2:11" s="1" customFormat="1" ht="163.44999999999999" customHeight="1">
      <c r="B45" s="16">
        <v>21</v>
      </c>
      <c r="C45" s="328" t="s">
        <v>196</v>
      </c>
      <c r="D45" s="329"/>
      <c r="E45" s="329"/>
      <c r="F45" s="330" t="s">
        <v>48</v>
      </c>
      <c r="G45" s="330"/>
      <c r="H45" s="16" t="s">
        <v>12</v>
      </c>
      <c r="I45" s="22">
        <v>0</v>
      </c>
      <c r="J45" s="23"/>
      <c r="K45" s="16"/>
    </row>
    <row r="46" spans="2:11" s="1" customFormat="1" ht="122.5" customHeight="1">
      <c r="B46" s="16">
        <v>22</v>
      </c>
      <c r="C46" s="328" t="s">
        <v>197</v>
      </c>
      <c r="D46" s="329"/>
      <c r="E46" s="329"/>
      <c r="F46" s="330" t="s">
        <v>50</v>
      </c>
      <c r="G46" s="330"/>
      <c r="H46" s="16" t="s">
        <v>12</v>
      </c>
      <c r="I46" s="16"/>
      <c r="J46" s="23"/>
      <c r="K46" s="16"/>
    </row>
    <row r="47" spans="2:11" s="1" customFormat="1" ht="104.15" customHeight="1">
      <c r="B47" s="16">
        <v>23</v>
      </c>
      <c r="C47" s="328" t="s">
        <v>51</v>
      </c>
      <c r="D47" s="328"/>
      <c r="E47" s="328"/>
      <c r="F47" s="330"/>
      <c r="G47" s="330"/>
      <c r="H47" s="6"/>
      <c r="I47" s="16"/>
      <c r="J47" s="23"/>
      <c r="K47" s="16"/>
    </row>
    <row r="48" spans="2:11" s="1" customFormat="1" ht="126.8" customHeight="1">
      <c r="B48" s="16">
        <v>24</v>
      </c>
      <c r="C48" s="328" t="s">
        <v>198</v>
      </c>
      <c r="D48" s="329"/>
      <c r="E48" s="329"/>
      <c r="F48" s="330" t="s">
        <v>54</v>
      </c>
      <c r="G48" s="330"/>
      <c r="H48" s="16" t="s">
        <v>235</v>
      </c>
      <c r="I48" s="16"/>
      <c r="J48" s="23"/>
      <c r="K48" s="14"/>
    </row>
    <row r="49" spans="2:11" s="1" customFormat="1" ht="289" customHeight="1">
      <c r="B49" s="16">
        <v>25</v>
      </c>
      <c r="C49" s="328" t="s">
        <v>199</v>
      </c>
      <c r="D49" s="329"/>
      <c r="E49" s="329"/>
      <c r="F49" s="330" t="s">
        <v>55</v>
      </c>
      <c r="G49" s="330"/>
      <c r="H49" s="8" t="s">
        <v>27</v>
      </c>
      <c r="I49" s="22">
        <f>J17</f>
        <v>7</v>
      </c>
      <c r="J49" s="23"/>
      <c r="K49" s="8"/>
    </row>
    <row r="50" spans="2:11" s="1" customFormat="1" ht="409.05" customHeight="1">
      <c r="B50" s="16">
        <v>26</v>
      </c>
      <c r="C50" s="328" t="s">
        <v>200</v>
      </c>
      <c r="D50" s="329"/>
      <c r="E50" s="329"/>
      <c r="F50" s="330" t="s">
        <v>56</v>
      </c>
      <c r="G50" s="330"/>
      <c r="H50" s="8" t="s">
        <v>27</v>
      </c>
      <c r="I50" s="16"/>
      <c r="J50" s="23"/>
      <c r="K50" s="16"/>
    </row>
    <row r="51" spans="2:11" s="1" customFormat="1" ht="401.15" customHeight="1">
      <c r="B51" s="16">
        <v>27</v>
      </c>
      <c r="C51" s="328" t="s">
        <v>201</v>
      </c>
      <c r="D51" s="329"/>
      <c r="E51" s="329"/>
      <c r="F51" s="330" t="s">
        <v>57</v>
      </c>
      <c r="G51" s="330"/>
      <c r="H51" s="8" t="s">
        <v>27</v>
      </c>
      <c r="I51" s="16">
        <v>0</v>
      </c>
      <c r="J51" s="23"/>
      <c r="K51" s="16"/>
    </row>
    <row r="52" spans="2:11" s="1" customFormat="1" ht="216.65" customHeight="1">
      <c r="B52" s="16">
        <v>28</v>
      </c>
      <c r="C52" s="329" t="s">
        <v>202</v>
      </c>
      <c r="D52" s="329"/>
      <c r="E52" s="329"/>
      <c r="F52" s="330" t="s">
        <v>203</v>
      </c>
      <c r="G52" s="330"/>
      <c r="H52" s="8" t="s">
        <v>12</v>
      </c>
      <c r="I52" s="16"/>
      <c r="J52" s="23"/>
      <c r="K52" s="16"/>
    </row>
    <row r="53" spans="2:11" s="1" customFormat="1" ht="361" customHeight="1">
      <c r="B53" s="16">
        <v>29</v>
      </c>
      <c r="C53" s="328" t="s">
        <v>204</v>
      </c>
      <c r="D53" s="329"/>
      <c r="E53" s="329"/>
      <c r="F53" s="330" t="s">
        <v>60</v>
      </c>
      <c r="G53" s="330"/>
      <c r="H53" s="8" t="s">
        <v>12</v>
      </c>
      <c r="I53" s="22"/>
      <c r="J53" s="23"/>
      <c r="K53" s="16"/>
    </row>
    <row r="54" spans="2:11" s="1" customFormat="1" ht="381.05" customHeight="1">
      <c r="B54" s="16">
        <v>30</v>
      </c>
      <c r="C54" s="328" t="s">
        <v>205</v>
      </c>
      <c r="D54" s="329"/>
      <c r="E54" s="329"/>
      <c r="F54" s="330" t="s">
        <v>62</v>
      </c>
      <c r="G54" s="330"/>
      <c r="H54" s="8" t="s">
        <v>27</v>
      </c>
      <c r="I54" s="22"/>
      <c r="J54" s="23"/>
      <c r="K54" s="16"/>
    </row>
    <row r="55" spans="2:11" s="1" customFormat="1" ht="409.05" customHeight="1">
      <c r="B55" s="16">
        <v>31</v>
      </c>
      <c r="C55" s="329" t="s">
        <v>206</v>
      </c>
      <c r="D55" s="329"/>
      <c r="E55" s="329"/>
      <c r="F55" s="330" t="s">
        <v>64</v>
      </c>
      <c r="G55" s="330"/>
      <c r="H55" s="8" t="s">
        <v>65</v>
      </c>
      <c r="I55" s="22"/>
      <c r="J55" s="23"/>
      <c r="K55" s="16"/>
    </row>
    <row r="56" spans="2:11" s="1" customFormat="1" ht="409.05" customHeight="1">
      <c r="B56" s="16">
        <v>32</v>
      </c>
      <c r="C56" s="328" t="s">
        <v>207</v>
      </c>
      <c r="D56" s="329"/>
      <c r="E56" s="329"/>
      <c r="F56" s="330" t="s">
        <v>67</v>
      </c>
      <c r="G56" s="330"/>
      <c r="H56" s="8" t="s">
        <v>208</v>
      </c>
      <c r="I56" s="22"/>
      <c r="J56" s="23"/>
      <c r="K56" s="16"/>
    </row>
    <row r="57" spans="2:11" s="1" customFormat="1" ht="248.95" customHeight="1">
      <c r="B57" s="16">
        <v>33</v>
      </c>
      <c r="C57" s="328" t="s">
        <v>209</v>
      </c>
      <c r="D57" s="329"/>
      <c r="E57" s="329"/>
      <c r="F57" s="330" t="s">
        <v>69</v>
      </c>
      <c r="G57" s="330"/>
      <c r="H57" s="8" t="s">
        <v>65</v>
      </c>
      <c r="I57" s="22"/>
      <c r="J57" s="23"/>
      <c r="K57" s="16"/>
    </row>
    <row r="58" spans="2:11" s="1" customFormat="1" ht="138.05000000000001" customHeight="1">
      <c r="B58" s="16">
        <v>34</v>
      </c>
      <c r="C58" s="328" t="s">
        <v>210</v>
      </c>
      <c r="D58" s="329"/>
      <c r="E58" s="329"/>
      <c r="F58" s="330" t="s">
        <v>71</v>
      </c>
      <c r="G58" s="330"/>
      <c r="H58" s="8" t="s">
        <v>25</v>
      </c>
      <c r="I58" s="16"/>
      <c r="J58" s="23"/>
      <c r="K58" s="16"/>
    </row>
    <row r="59" spans="2:11" s="1" customFormat="1" ht="167.15" customHeight="1">
      <c r="B59" s="16">
        <v>35</v>
      </c>
      <c r="C59" s="328" t="s">
        <v>211</v>
      </c>
      <c r="D59" s="329"/>
      <c r="E59" s="329"/>
      <c r="F59" s="330" t="s">
        <v>72</v>
      </c>
      <c r="G59" s="330"/>
      <c r="H59" s="8" t="s">
        <v>21</v>
      </c>
      <c r="I59" s="16"/>
      <c r="J59" s="23"/>
      <c r="K59" s="16"/>
    </row>
    <row r="60" spans="2:11" s="1" customFormat="1" ht="165.05" customHeight="1">
      <c r="B60" s="16">
        <v>36</v>
      </c>
      <c r="C60" s="328" t="s">
        <v>212</v>
      </c>
      <c r="D60" s="329"/>
      <c r="E60" s="329"/>
      <c r="F60" s="330" t="s">
        <v>115</v>
      </c>
      <c r="G60" s="330"/>
      <c r="H60" s="16" t="s">
        <v>17</v>
      </c>
      <c r="I60" s="16"/>
      <c r="J60" s="23"/>
      <c r="K60" s="16"/>
    </row>
    <row r="61" spans="2:11" s="1" customFormat="1" ht="409.35" customHeight="1">
      <c r="B61" s="16">
        <v>37</v>
      </c>
      <c r="C61" s="328" t="s">
        <v>213</v>
      </c>
      <c r="D61" s="329"/>
      <c r="E61" s="329"/>
      <c r="F61" s="330" t="s">
        <v>75</v>
      </c>
      <c r="G61" s="330"/>
      <c r="H61" s="16" t="s">
        <v>17</v>
      </c>
      <c r="I61" s="16"/>
      <c r="J61" s="23"/>
      <c r="K61" s="16"/>
    </row>
    <row r="62" spans="2:11" s="1" customFormat="1" ht="201.05" customHeight="1">
      <c r="B62" s="16">
        <v>38</v>
      </c>
      <c r="C62" s="329" t="s">
        <v>76</v>
      </c>
      <c r="D62" s="329"/>
      <c r="E62" s="329"/>
      <c r="F62" s="334" t="s">
        <v>77</v>
      </c>
      <c r="G62" s="334"/>
      <c r="H62" s="16" t="s">
        <v>17</v>
      </c>
      <c r="I62" s="24"/>
      <c r="J62" s="23"/>
      <c r="K62" s="16"/>
    </row>
    <row r="63" spans="2:11" s="1" customFormat="1" ht="201.05" customHeight="1">
      <c r="B63" s="16">
        <v>39</v>
      </c>
      <c r="C63" s="329" t="s">
        <v>79</v>
      </c>
      <c r="D63" s="329"/>
      <c r="E63" s="329"/>
      <c r="F63" s="334" t="s">
        <v>80</v>
      </c>
      <c r="G63" s="334"/>
      <c r="H63" s="16" t="s">
        <v>17</v>
      </c>
      <c r="I63" s="24"/>
      <c r="J63" s="23"/>
      <c r="K63" s="16"/>
    </row>
    <row r="64" spans="2:11" s="1" customFormat="1" ht="140.94999999999999"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28.7" customHeight="1">
      <c r="B66" s="16">
        <v>42</v>
      </c>
      <c r="C66" s="333" t="s">
        <v>86</v>
      </c>
      <c r="D66" s="333"/>
      <c r="E66" s="333"/>
      <c r="F66" s="330" t="s">
        <v>87</v>
      </c>
      <c r="G66" s="330"/>
      <c r="H66" s="8" t="s">
        <v>81</v>
      </c>
      <c r="I66" s="16"/>
      <c r="J66" s="23"/>
      <c r="K66" s="16"/>
    </row>
    <row r="67" spans="2:11" s="1" customFormat="1" ht="228.7" customHeight="1">
      <c r="B67" s="16">
        <v>43</v>
      </c>
      <c r="C67" s="329" t="s">
        <v>89</v>
      </c>
      <c r="D67" s="329"/>
      <c r="E67" s="329"/>
      <c r="F67" s="330" t="s">
        <v>87</v>
      </c>
      <c r="G67" s="330"/>
      <c r="H67" s="8" t="s">
        <v>27</v>
      </c>
      <c r="I67" s="16"/>
      <c r="J67" s="23"/>
      <c r="K67" s="16"/>
    </row>
    <row r="68" spans="2:11" s="1" customFormat="1" ht="201.05" customHeight="1">
      <c r="B68" s="16">
        <v>44</v>
      </c>
      <c r="C68" s="329" t="s">
        <v>91</v>
      </c>
      <c r="D68" s="329"/>
      <c r="E68" s="329"/>
      <c r="F68" s="330" t="s">
        <v>92</v>
      </c>
      <c r="G68" s="330"/>
      <c r="H68" s="8" t="s">
        <v>17</v>
      </c>
      <c r="I68" s="16"/>
      <c r="J68" s="23"/>
      <c r="K68" s="16"/>
    </row>
    <row r="69" spans="2:11" s="1" customFormat="1" ht="146.1" customHeight="1">
      <c r="B69" s="16">
        <v>45</v>
      </c>
      <c r="C69" s="329" t="s">
        <v>214</v>
      </c>
      <c r="D69" s="329"/>
      <c r="E69" s="329"/>
      <c r="F69" s="330" t="s">
        <v>94</v>
      </c>
      <c r="G69" s="330"/>
      <c r="H69" s="8" t="s">
        <v>215</v>
      </c>
      <c r="I69" s="22">
        <v>0</v>
      </c>
      <c r="J69" s="23"/>
      <c r="K69" s="16"/>
    </row>
    <row r="70" spans="2:11" s="1" customFormat="1" ht="161.55000000000001" customHeight="1">
      <c r="B70" s="16">
        <v>46</v>
      </c>
      <c r="C70" s="329" t="s">
        <v>216</v>
      </c>
      <c r="D70" s="329"/>
      <c r="E70" s="329"/>
      <c r="F70" s="330" t="s">
        <v>96</v>
      </c>
      <c r="G70" s="330"/>
      <c r="H70" s="8" t="s">
        <v>17</v>
      </c>
      <c r="I70" s="22">
        <v>0</v>
      </c>
      <c r="J70" s="23"/>
      <c r="K70" s="16"/>
    </row>
    <row r="71" spans="2:11" s="1" customFormat="1" ht="161.55000000000001" customHeight="1">
      <c r="B71" s="16">
        <v>47</v>
      </c>
      <c r="C71" s="329" t="s">
        <v>97</v>
      </c>
      <c r="D71" s="329"/>
      <c r="E71" s="329"/>
      <c r="F71" s="330" t="s">
        <v>98</v>
      </c>
      <c r="G71" s="330"/>
      <c r="H71" s="8" t="s">
        <v>78</v>
      </c>
      <c r="I71" s="22"/>
      <c r="J71" s="23"/>
      <c r="K71" s="16">
        <v>0</v>
      </c>
    </row>
    <row r="72" spans="2:11" s="1" customFormat="1" ht="136.44999999999999" customHeight="1">
      <c r="B72" s="16">
        <v>48</v>
      </c>
      <c r="C72" s="329" t="s">
        <v>99</v>
      </c>
      <c r="D72" s="329"/>
      <c r="E72" s="329"/>
      <c r="F72" s="331" t="s">
        <v>100</v>
      </c>
      <c r="G72" s="332"/>
      <c r="H72" s="16" t="s">
        <v>217</v>
      </c>
      <c r="I72" s="20"/>
      <c r="J72" s="20"/>
      <c r="K72" s="20"/>
    </row>
    <row r="73" spans="2:11" s="1" customFormat="1" ht="167.95" customHeight="1">
      <c r="B73" s="16">
        <v>49</v>
      </c>
      <c r="C73" s="333" t="s">
        <v>102</v>
      </c>
      <c r="D73" s="333"/>
      <c r="E73" s="333"/>
      <c r="F73" s="331" t="s">
        <v>258</v>
      </c>
      <c r="G73" s="332"/>
      <c r="H73" s="16" t="s">
        <v>15</v>
      </c>
      <c r="I73" s="16"/>
      <c r="J73" s="16"/>
      <c r="K73" s="16"/>
    </row>
    <row r="74" spans="2:11" s="1" customFormat="1" ht="176.95" customHeight="1">
      <c r="B74" s="16">
        <v>50</v>
      </c>
      <c r="C74" s="333" t="s">
        <v>104</v>
      </c>
      <c r="D74" s="333"/>
      <c r="E74" s="333"/>
      <c r="F74" s="331" t="s">
        <v>105</v>
      </c>
      <c r="G74" s="332"/>
      <c r="H74" s="16" t="s">
        <v>217</v>
      </c>
      <c r="I74" s="16"/>
      <c r="J74" s="16"/>
      <c r="K74" s="16"/>
    </row>
    <row r="75" spans="2:11" s="1" customFormat="1" ht="42.75" customHeight="1">
      <c r="B75" s="325" t="s">
        <v>219</v>
      </c>
      <c r="C75" s="326"/>
      <c r="D75" s="327"/>
      <c r="E75" s="17" t="s">
        <v>220</v>
      </c>
      <c r="F75" s="17"/>
      <c r="G75" s="17" t="s">
        <v>221</v>
      </c>
      <c r="H75" s="17" t="s">
        <v>222</v>
      </c>
      <c r="I75" s="17" t="s">
        <v>223</v>
      </c>
      <c r="J75" s="17" t="s">
        <v>5</v>
      </c>
      <c r="K75" s="17" t="s">
        <v>4</v>
      </c>
    </row>
    <row r="76" spans="2:11" s="1" customFormat="1">
      <c r="B76" s="328" t="s">
        <v>224</v>
      </c>
      <c r="C76" s="328"/>
      <c r="D76" s="328"/>
      <c r="E76" s="328"/>
      <c r="F76" s="13"/>
      <c r="G76" s="13"/>
      <c r="H76" s="13"/>
      <c r="I76" s="8"/>
      <c r="J76" s="14"/>
      <c r="K76" s="17"/>
    </row>
    <row r="77" spans="2:11" s="1" customFormat="1" ht="50.3" customHeight="1">
      <c r="B77" s="334" t="s">
        <v>309</v>
      </c>
      <c r="C77" s="334"/>
      <c r="D77" s="334"/>
      <c r="E77" s="7">
        <v>0</v>
      </c>
      <c r="F77" s="13"/>
      <c r="G77" s="8"/>
      <c r="H77" s="8"/>
      <c r="I77" s="24"/>
      <c r="J77" s="33">
        <f>I77*H77*G77*E77</f>
        <v>0</v>
      </c>
      <c r="K77" s="17"/>
    </row>
    <row r="78" spans="2:11" s="1" customFormat="1" ht="50.3" customHeight="1">
      <c r="B78" s="317" t="s">
        <v>225</v>
      </c>
      <c r="C78" s="317"/>
      <c r="D78" s="317"/>
      <c r="E78" s="7"/>
      <c r="F78" s="13"/>
      <c r="G78" s="8"/>
      <c r="H78" s="8"/>
      <c r="I78" s="24"/>
      <c r="J78" s="33">
        <v>0</v>
      </c>
      <c r="K78" s="17"/>
    </row>
    <row r="79" spans="2:11" s="1" customFormat="1" ht="50.3" customHeight="1">
      <c r="B79" s="317" t="s">
        <v>230</v>
      </c>
      <c r="C79" s="317"/>
      <c r="D79" s="317"/>
      <c r="E79" s="7"/>
      <c r="F79" s="13"/>
      <c r="G79" s="8"/>
      <c r="H79" s="8"/>
      <c r="I79" s="24"/>
      <c r="J79" s="33">
        <v>0</v>
      </c>
      <c r="K79" s="17"/>
    </row>
    <row r="80" spans="2:11" s="1" customFormat="1">
      <c r="B80" s="318" t="s">
        <v>227</v>
      </c>
      <c r="C80" s="318"/>
      <c r="D80" s="318"/>
      <c r="E80" s="5"/>
      <c r="F80" s="13"/>
      <c r="G80" s="13"/>
      <c r="H80" s="13"/>
      <c r="I80" s="24"/>
      <c r="J80" s="33">
        <f>SUM(J77:J77)</f>
        <v>0</v>
      </c>
      <c r="K80" s="8" t="s">
        <v>21</v>
      </c>
    </row>
    <row r="81" spans="2:11" s="1" customFormat="1">
      <c r="B81" s="318" t="s">
        <v>227</v>
      </c>
      <c r="C81" s="318"/>
      <c r="D81" s="318"/>
      <c r="E81" s="5"/>
      <c r="F81" s="13"/>
      <c r="G81" s="13"/>
      <c r="H81" s="13"/>
      <c r="I81" s="24"/>
      <c r="J81" s="8"/>
      <c r="K81" s="8"/>
    </row>
    <row r="82" spans="2:11" s="1" customFormat="1">
      <c r="B82" s="14"/>
      <c r="C82" s="8"/>
      <c r="D82" s="8"/>
      <c r="E82" s="13"/>
      <c r="F82" s="13"/>
      <c r="G82" s="13"/>
      <c r="H82" s="13"/>
      <c r="I82" s="8"/>
      <c r="J82" s="13"/>
      <c r="K82" s="14"/>
    </row>
  </sheetData>
  <mergeCells count="118">
    <mergeCell ref="E9:K9"/>
    <mergeCell ref="G13:I13"/>
    <mergeCell ref="B22:J22"/>
    <mergeCell ref="C24:E24"/>
    <mergeCell ref="F24:G24"/>
    <mergeCell ref="C25:E25"/>
    <mergeCell ref="F25:G25"/>
    <mergeCell ref="C26:E26"/>
    <mergeCell ref="F26:G26"/>
    <mergeCell ref="K13:K14"/>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70:E70"/>
    <mergeCell ref="F70:G70"/>
    <mergeCell ref="C71:E71"/>
    <mergeCell ref="F71:G71"/>
    <mergeCell ref="C62:E62"/>
    <mergeCell ref="F62:G62"/>
    <mergeCell ref="C63:E63"/>
    <mergeCell ref="F63:G63"/>
    <mergeCell ref="C64:E64"/>
    <mergeCell ref="F64:G64"/>
    <mergeCell ref="C65:E65"/>
    <mergeCell ref="F65:G65"/>
    <mergeCell ref="C66:E66"/>
    <mergeCell ref="F66:G66"/>
    <mergeCell ref="B78:D78"/>
    <mergeCell ref="B79:D79"/>
    <mergeCell ref="B80:D80"/>
    <mergeCell ref="B81:D81"/>
    <mergeCell ref="B13:B14"/>
    <mergeCell ref="C13:C14"/>
    <mergeCell ref="D13:D14"/>
    <mergeCell ref="E13:E14"/>
    <mergeCell ref="J13:J14"/>
    <mergeCell ref="C72:E72"/>
    <mergeCell ref="F72:G72"/>
    <mergeCell ref="C73:E73"/>
    <mergeCell ref="F73:G73"/>
    <mergeCell ref="C74:E74"/>
    <mergeCell ref="F74:G74"/>
    <mergeCell ref="B75:D75"/>
    <mergeCell ref="B76:E76"/>
    <mergeCell ref="B77:D77"/>
    <mergeCell ref="C67:E67"/>
    <mergeCell ref="F67:G67"/>
    <mergeCell ref="C68:E68"/>
    <mergeCell ref="F68:G68"/>
    <mergeCell ref="C69:E69"/>
    <mergeCell ref="F69:G69"/>
  </mergeCells>
  <pageMargins left="0.7" right="0.7" top="0.75" bottom="0.75" header="0.3" footer="0.3"/>
  <pageSetup scale="34" orientation="portrait" r:id="rId1"/>
  <colBreaks count="1" manualBreakCount="1">
    <brk id="11"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B2:K82"/>
  <sheetViews>
    <sheetView view="pageBreakPreview" zoomScale="62" zoomScaleNormal="47" workbookViewId="0"/>
  </sheetViews>
  <sheetFormatPr defaultColWidth="8.6640625" defaultRowHeight="14.8"/>
  <cols>
    <col min="1" max="1" width="8.6640625" style="2"/>
    <col min="2" max="2" width="29.6640625" style="3" customWidth="1"/>
    <col min="3" max="3" width="24.664062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510</v>
      </c>
    </row>
    <row r="4" spans="2:11" ht="21.05" customHeight="1">
      <c r="B4" s="5" t="s">
        <v>119</v>
      </c>
      <c r="C4" s="7" t="s">
        <v>243</v>
      </c>
    </row>
    <row r="5" spans="2:11" ht="21.05" customHeight="1">
      <c r="B5" s="5" t="s">
        <v>122</v>
      </c>
      <c r="C5" s="7" t="s">
        <v>521</v>
      </c>
    </row>
    <row r="6" spans="2:11" ht="21.05" customHeight="1">
      <c r="B6" s="5" t="s">
        <v>124</v>
      </c>
      <c r="C6" s="7"/>
    </row>
    <row r="7" spans="2:11" ht="21.05" customHeight="1">
      <c r="B7" s="5" t="s">
        <v>125</v>
      </c>
      <c r="C7" s="7">
        <v>2</v>
      </c>
    </row>
    <row r="8" spans="2:11" ht="21.05" customHeight="1">
      <c r="B8" s="5" t="s">
        <v>126</v>
      </c>
      <c r="C8" s="254" t="s">
        <v>753</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2.35" customHeight="1">
      <c r="B15" s="6" t="s">
        <v>252</v>
      </c>
      <c r="C15" s="17" t="s">
        <v>145</v>
      </c>
      <c r="D15" s="14" t="s">
        <v>427</v>
      </c>
      <c r="E15" s="73" t="s">
        <v>513</v>
      </c>
      <c r="F15" s="16">
        <v>6</v>
      </c>
      <c r="G15" s="8"/>
      <c r="H15" s="8"/>
      <c r="I15" s="7"/>
      <c r="J15" s="21">
        <f>F15</f>
        <v>6</v>
      </c>
      <c r="K15" s="16" t="s">
        <v>514</v>
      </c>
    </row>
    <row r="16" spans="2:11" ht="22.35" customHeight="1">
      <c r="B16" s="6" t="s">
        <v>167</v>
      </c>
      <c r="C16" s="7"/>
      <c r="D16" s="7"/>
      <c r="E16" s="6"/>
      <c r="F16" s="6"/>
      <c r="G16" s="15"/>
      <c r="H16" s="13"/>
      <c r="I16" s="12"/>
      <c r="J16" s="21"/>
      <c r="K16" s="14"/>
    </row>
    <row r="17" spans="2:11" ht="22.35" customHeight="1">
      <c r="B17" s="14"/>
      <c r="C17" s="6" t="s">
        <v>252</v>
      </c>
      <c r="D17" s="13"/>
      <c r="E17" s="13"/>
      <c r="F17" s="13"/>
      <c r="G17" s="13"/>
      <c r="H17" s="13"/>
      <c r="I17" s="7" t="s">
        <v>422</v>
      </c>
      <c r="J17" s="21">
        <f>J15</f>
        <v>6</v>
      </c>
      <c r="K17" s="14"/>
    </row>
    <row r="18" spans="2:11" ht="22.35" customHeight="1">
      <c r="B18" s="14"/>
      <c r="C18" s="13"/>
      <c r="D18" s="13"/>
      <c r="E18" s="13"/>
      <c r="F18" s="13"/>
      <c r="G18" s="13"/>
      <c r="H18" s="13"/>
      <c r="I18" s="13"/>
      <c r="J18" s="21"/>
      <c r="K18" s="24"/>
    </row>
    <row r="19" spans="2:11" ht="22.35" customHeight="1">
      <c r="B19" s="16"/>
      <c r="C19" s="13"/>
      <c r="D19" s="13"/>
      <c r="E19" s="13"/>
      <c r="F19" s="13"/>
      <c r="G19" s="13"/>
      <c r="H19" s="13"/>
      <c r="I19" s="13"/>
      <c r="J19" s="21"/>
      <c r="K19" s="24"/>
    </row>
    <row r="20" spans="2:11" ht="21.7" customHeight="1">
      <c r="B20" s="16"/>
      <c r="C20" s="16"/>
      <c r="D20" s="16"/>
      <c r="E20" s="16"/>
      <c r="F20" s="16"/>
      <c r="G20" s="13"/>
      <c r="H20" s="13"/>
      <c r="I20" s="13"/>
      <c r="J20" s="24"/>
      <c r="K20" s="14"/>
    </row>
    <row r="21" spans="2:11" ht="21.7" customHeight="1">
      <c r="B21" s="14"/>
      <c r="C21" s="8"/>
      <c r="D21" s="8"/>
      <c r="E21" s="13"/>
      <c r="F21" s="13"/>
      <c r="G21" s="13"/>
      <c r="H21" s="13"/>
      <c r="I21" s="13"/>
      <c r="J21" s="13"/>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c r="B24" s="6" t="s">
        <v>1</v>
      </c>
      <c r="C24" s="337" t="s">
        <v>2</v>
      </c>
      <c r="D24" s="337"/>
      <c r="E24" s="337"/>
      <c r="F24" s="337" t="s">
        <v>3</v>
      </c>
      <c r="G24" s="337"/>
      <c r="H24" s="7" t="s">
        <v>4</v>
      </c>
      <c r="I24" s="7" t="s">
        <v>5</v>
      </c>
      <c r="J24" s="7" t="s">
        <v>172</v>
      </c>
      <c r="K24" s="7" t="s">
        <v>173</v>
      </c>
    </row>
    <row r="25" spans="2:11" ht="234.8" customHeight="1">
      <c r="B25" s="16">
        <v>1</v>
      </c>
      <c r="C25" s="328" t="s">
        <v>174</v>
      </c>
      <c r="D25" s="329"/>
      <c r="E25" s="329"/>
      <c r="F25" s="330" t="s">
        <v>8</v>
      </c>
      <c r="G25" s="330"/>
      <c r="H25" s="8" t="s">
        <v>175</v>
      </c>
      <c r="I25" s="22">
        <v>1</v>
      </c>
      <c r="J25" s="23"/>
      <c r="K25" s="16"/>
    </row>
    <row r="26" spans="2:11" s="1" customFormat="1" ht="83.25" customHeight="1">
      <c r="B26" s="16">
        <v>2</v>
      </c>
      <c r="C26" s="328" t="s">
        <v>176</v>
      </c>
      <c r="D26" s="329"/>
      <c r="E26" s="329"/>
      <c r="F26" s="330" t="s">
        <v>11</v>
      </c>
      <c r="G26" s="330"/>
      <c r="H26" s="16" t="s">
        <v>12</v>
      </c>
      <c r="I26" s="16"/>
      <c r="J26" s="23"/>
      <c r="K26" s="16"/>
    </row>
    <row r="27" spans="2:11" s="1" customFormat="1" ht="162" customHeight="1">
      <c r="B27" s="16">
        <v>3</v>
      </c>
      <c r="C27" s="328" t="s">
        <v>177</v>
      </c>
      <c r="D27" s="329"/>
      <c r="E27" s="329"/>
      <c r="F27" s="330" t="s">
        <v>14</v>
      </c>
      <c r="G27" s="330"/>
      <c r="H27" s="16" t="s">
        <v>15</v>
      </c>
      <c r="I27" s="16"/>
      <c r="J27" s="23"/>
      <c r="K27" s="16"/>
    </row>
    <row r="28" spans="2:11" s="1" customFormat="1" ht="209.6" customHeight="1">
      <c r="B28" s="16">
        <v>4</v>
      </c>
      <c r="C28" s="328" t="s">
        <v>178</v>
      </c>
      <c r="D28" s="329"/>
      <c r="E28" s="329"/>
      <c r="F28" s="330" t="s">
        <v>16</v>
      </c>
      <c r="G28" s="330"/>
      <c r="H28" s="16" t="s">
        <v>17</v>
      </c>
      <c r="I28" s="16"/>
      <c r="J28" s="23"/>
      <c r="K28" s="16"/>
    </row>
    <row r="29" spans="2:11" s="1" customFormat="1" ht="236.6" customHeight="1">
      <c r="B29" s="16">
        <v>5</v>
      </c>
      <c r="C29" s="328" t="s">
        <v>179</v>
      </c>
      <c r="D29" s="329"/>
      <c r="E29" s="329"/>
      <c r="F29" s="330" t="s">
        <v>112</v>
      </c>
      <c r="G29" s="330"/>
      <c r="H29" s="16" t="s">
        <v>12</v>
      </c>
      <c r="I29" s="22"/>
      <c r="J29" s="23"/>
      <c r="K29" s="16"/>
    </row>
    <row r="30" spans="2:11" s="1" customFormat="1" ht="194.95" customHeight="1">
      <c r="B30" s="16">
        <v>6</v>
      </c>
      <c r="C30" s="328" t="s">
        <v>180</v>
      </c>
      <c r="D30" s="329"/>
      <c r="E30" s="329"/>
      <c r="F30" s="330" t="s">
        <v>20</v>
      </c>
      <c r="G30" s="330"/>
      <c r="H30" s="8" t="s">
        <v>21</v>
      </c>
      <c r="I30" s="22"/>
      <c r="J30" s="23"/>
      <c r="K30" s="16"/>
    </row>
    <row r="31" spans="2:11" s="1" customFormat="1" ht="88.4" customHeight="1">
      <c r="B31" s="16">
        <v>7</v>
      </c>
      <c r="C31" s="328" t="s">
        <v>181</v>
      </c>
      <c r="D31" s="329"/>
      <c r="E31" s="329"/>
      <c r="F31" s="330" t="s">
        <v>22</v>
      </c>
      <c r="G31" s="330"/>
      <c r="H31" s="8" t="s">
        <v>23</v>
      </c>
      <c r="I31" s="16"/>
      <c r="J31" s="23"/>
      <c r="K31" s="16"/>
    </row>
    <row r="32" spans="2:11" s="1" customFormat="1" ht="272.60000000000002" customHeight="1">
      <c r="B32" s="16">
        <v>8</v>
      </c>
      <c r="C32" s="328" t="s">
        <v>182</v>
      </c>
      <c r="D32" s="329"/>
      <c r="E32" s="329"/>
      <c r="F32" s="330" t="s">
        <v>183</v>
      </c>
      <c r="G32" s="330"/>
      <c r="H32" s="8" t="s">
        <v>25</v>
      </c>
      <c r="I32" s="16"/>
      <c r="J32" s="23"/>
      <c r="K32" s="16"/>
    </row>
    <row r="33" spans="2:11" s="1" customFormat="1" ht="192.05" customHeight="1">
      <c r="B33" s="16">
        <v>9</v>
      </c>
      <c r="C33" s="328" t="s">
        <v>184</v>
      </c>
      <c r="D33" s="329"/>
      <c r="E33" s="329"/>
      <c r="F33" s="330" t="s">
        <v>26</v>
      </c>
      <c r="G33" s="330"/>
      <c r="H33" s="8" t="s">
        <v>27</v>
      </c>
      <c r="I33" s="16"/>
      <c r="J33" s="23"/>
      <c r="K33" s="16"/>
    </row>
    <row r="34" spans="2:11" s="1" customFormat="1" ht="233.2" customHeight="1">
      <c r="B34" s="16">
        <v>10</v>
      </c>
      <c r="C34" s="328" t="s">
        <v>185</v>
      </c>
      <c r="D34" s="329"/>
      <c r="E34" s="329"/>
      <c r="F34" s="330" t="s">
        <v>29</v>
      </c>
      <c r="G34" s="330"/>
      <c r="H34" s="8" t="s">
        <v>27</v>
      </c>
      <c r="I34" s="16"/>
      <c r="J34" s="23"/>
      <c r="K34" s="16"/>
    </row>
    <row r="35" spans="2:11" s="1" customFormat="1" ht="292.35000000000002" customHeight="1">
      <c r="B35" s="16">
        <v>11</v>
      </c>
      <c r="C35" s="328" t="s">
        <v>186</v>
      </c>
      <c r="D35" s="329"/>
      <c r="E35" s="329"/>
      <c r="F35" s="330" t="s">
        <v>31</v>
      </c>
      <c r="G35" s="330"/>
      <c r="H35" s="8" t="s">
        <v>27</v>
      </c>
      <c r="I35" s="16"/>
      <c r="J35" s="23"/>
      <c r="K35" s="16"/>
    </row>
    <row r="36" spans="2:11" s="1" customFormat="1" ht="263.10000000000002" customHeight="1">
      <c r="B36" s="16">
        <v>12</v>
      </c>
      <c r="C36" s="328" t="s">
        <v>187</v>
      </c>
      <c r="D36" s="329"/>
      <c r="E36" s="329"/>
      <c r="F36" s="330" t="s">
        <v>33</v>
      </c>
      <c r="G36" s="330"/>
      <c r="H36" s="8" t="s">
        <v>27</v>
      </c>
      <c r="I36" s="16"/>
      <c r="J36" s="23"/>
      <c r="K36" s="16"/>
    </row>
    <row r="37" spans="2:11" s="1" customFormat="1" ht="248.95" customHeight="1">
      <c r="B37" s="16">
        <v>13</v>
      </c>
      <c r="C37" s="328" t="s">
        <v>188</v>
      </c>
      <c r="D37" s="329"/>
      <c r="E37" s="329"/>
      <c r="F37" s="330" t="s">
        <v>35</v>
      </c>
      <c r="G37" s="330"/>
      <c r="H37" s="8" t="s">
        <v>27</v>
      </c>
      <c r="I37" s="16"/>
      <c r="J37" s="23"/>
      <c r="K37" s="16"/>
    </row>
    <row r="38" spans="2:11" s="1" customFormat="1" ht="146.1" customHeight="1">
      <c r="B38" s="16">
        <v>14</v>
      </c>
      <c r="C38" s="328" t="s">
        <v>189</v>
      </c>
      <c r="D38" s="329"/>
      <c r="E38" s="329"/>
      <c r="F38" s="330" t="s">
        <v>37</v>
      </c>
      <c r="G38" s="330"/>
      <c r="H38" s="8" t="s">
        <v>27</v>
      </c>
      <c r="I38" s="16"/>
      <c r="J38" s="23"/>
      <c r="K38" s="16"/>
    </row>
    <row r="39" spans="2:11" s="1" customFormat="1" ht="282.7" customHeight="1">
      <c r="B39" s="16">
        <v>15</v>
      </c>
      <c r="C39" s="328" t="s">
        <v>190</v>
      </c>
      <c r="D39" s="329"/>
      <c r="E39" s="329"/>
      <c r="F39" s="330" t="s">
        <v>39</v>
      </c>
      <c r="G39" s="330"/>
      <c r="H39" s="16" t="s">
        <v>12</v>
      </c>
      <c r="I39" s="16"/>
      <c r="J39" s="23"/>
      <c r="K39" s="16"/>
    </row>
    <row r="40" spans="2:11" s="1" customFormat="1" ht="409.5" customHeight="1">
      <c r="B40" s="16">
        <v>16</v>
      </c>
      <c r="C40" s="328" t="s">
        <v>191</v>
      </c>
      <c r="D40" s="329"/>
      <c r="E40" s="329"/>
      <c r="F40" s="330" t="s">
        <v>40</v>
      </c>
      <c r="G40" s="330"/>
      <c r="H40" s="16"/>
      <c r="I40" s="16"/>
      <c r="J40" s="23"/>
      <c r="K40" s="16"/>
    </row>
    <row r="41" spans="2:11" s="1" customFormat="1" ht="270.64999999999998" customHeight="1">
      <c r="B41" s="16">
        <v>17</v>
      </c>
      <c r="C41" s="322" t="s">
        <v>41</v>
      </c>
      <c r="D41" s="322"/>
      <c r="E41" s="322"/>
      <c r="F41" s="330" t="s">
        <v>192</v>
      </c>
      <c r="G41" s="330"/>
      <c r="H41" s="7"/>
      <c r="I41" s="16"/>
      <c r="J41" s="23"/>
      <c r="K41" s="16"/>
    </row>
    <row r="42" spans="2:11" s="1" customFormat="1" ht="200.6" customHeight="1">
      <c r="B42" s="16">
        <v>18</v>
      </c>
      <c r="C42" s="328" t="s">
        <v>193</v>
      </c>
      <c r="D42" s="329"/>
      <c r="E42" s="329"/>
      <c r="F42" s="330" t="s">
        <v>43</v>
      </c>
      <c r="G42" s="330"/>
      <c r="H42" s="16" t="s">
        <v>12</v>
      </c>
      <c r="I42" s="16"/>
      <c r="J42" s="23"/>
      <c r="K42" s="16"/>
    </row>
    <row r="43" spans="2:11" s="1" customFormat="1" ht="68.3" customHeight="1">
      <c r="B43" s="16">
        <v>19</v>
      </c>
      <c r="C43" s="328" t="s">
        <v>194</v>
      </c>
      <c r="D43" s="329"/>
      <c r="E43" s="329"/>
      <c r="F43" s="330" t="s">
        <v>45</v>
      </c>
      <c r="G43" s="330"/>
      <c r="H43" s="16" t="s">
        <v>12</v>
      </c>
      <c r="I43" s="22"/>
      <c r="J43" s="23"/>
      <c r="K43" s="8"/>
    </row>
    <row r="44" spans="2:11" s="1" customFormat="1" ht="86.95" customHeight="1">
      <c r="B44" s="16">
        <v>20</v>
      </c>
      <c r="C44" s="328" t="s">
        <v>195</v>
      </c>
      <c r="D44" s="329"/>
      <c r="E44" s="329"/>
      <c r="F44" s="330" t="s">
        <v>47</v>
      </c>
      <c r="G44" s="330"/>
      <c r="H44" s="16" t="s">
        <v>12</v>
      </c>
      <c r="I44" s="22">
        <v>0</v>
      </c>
      <c r="J44" s="23"/>
      <c r="K44" s="16"/>
    </row>
    <row r="45" spans="2:11" s="1" customFormat="1" ht="163.44999999999999" customHeight="1">
      <c r="B45" s="16">
        <v>21</v>
      </c>
      <c r="C45" s="328" t="s">
        <v>196</v>
      </c>
      <c r="D45" s="329"/>
      <c r="E45" s="329"/>
      <c r="F45" s="330" t="s">
        <v>48</v>
      </c>
      <c r="G45" s="330"/>
      <c r="H45" s="16" t="s">
        <v>12</v>
      </c>
      <c r="I45" s="22">
        <v>0</v>
      </c>
      <c r="J45" s="23"/>
      <c r="K45" s="16"/>
    </row>
    <row r="46" spans="2:11" s="1" customFormat="1" ht="122.5" customHeight="1">
      <c r="B46" s="16">
        <v>22</v>
      </c>
      <c r="C46" s="328" t="s">
        <v>197</v>
      </c>
      <c r="D46" s="329"/>
      <c r="E46" s="329"/>
      <c r="F46" s="330" t="s">
        <v>50</v>
      </c>
      <c r="G46" s="330"/>
      <c r="H46" s="16" t="s">
        <v>12</v>
      </c>
      <c r="I46" s="16"/>
      <c r="J46" s="23"/>
      <c r="K46" s="16"/>
    </row>
    <row r="47" spans="2:11" s="1" customFormat="1" ht="104.15" customHeight="1">
      <c r="B47" s="16">
        <v>23</v>
      </c>
      <c r="C47" s="328" t="s">
        <v>51</v>
      </c>
      <c r="D47" s="328"/>
      <c r="E47" s="328"/>
      <c r="F47" s="330"/>
      <c r="G47" s="330"/>
      <c r="H47" s="6"/>
      <c r="I47" s="16"/>
      <c r="J47" s="23"/>
      <c r="K47" s="16"/>
    </row>
    <row r="48" spans="2:11" s="1" customFormat="1" ht="126.8" customHeight="1">
      <c r="B48" s="16">
        <v>24</v>
      </c>
      <c r="C48" s="328" t="s">
        <v>198</v>
      </c>
      <c r="D48" s="329"/>
      <c r="E48" s="329"/>
      <c r="F48" s="330" t="s">
        <v>54</v>
      </c>
      <c r="G48" s="330"/>
      <c r="H48" s="16" t="s">
        <v>235</v>
      </c>
      <c r="I48" s="16"/>
      <c r="J48" s="23"/>
      <c r="K48" s="14"/>
    </row>
    <row r="49" spans="2:11" s="1" customFormat="1" ht="385.1" customHeight="1">
      <c r="B49" s="16">
        <v>25</v>
      </c>
      <c r="C49" s="328" t="s">
        <v>199</v>
      </c>
      <c r="D49" s="329"/>
      <c r="E49" s="329"/>
      <c r="F49" s="330" t="s">
        <v>55</v>
      </c>
      <c r="G49" s="330"/>
      <c r="H49" s="8" t="s">
        <v>27</v>
      </c>
      <c r="I49" s="22">
        <f>J17</f>
        <v>6</v>
      </c>
      <c r="J49" s="23"/>
      <c r="K49" s="8"/>
    </row>
    <row r="50" spans="2:11" s="1" customFormat="1" ht="275.14999999999998" customHeight="1">
      <c r="B50" s="16">
        <v>26</v>
      </c>
      <c r="C50" s="328" t="s">
        <v>200</v>
      </c>
      <c r="D50" s="329"/>
      <c r="E50" s="329"/>
      <c r="F50" s="330" t="s">
        <v>56</v>
      </c>
      <c r="G50" s="330"/>
      <c r="H50" s="8" t="s">
        <v>27</v>
      </c>
      <c r="I50" s="16"/>
      <c r="J50" s="23"/>
      <c r="K50" s="16"/>
    </row>
    <row r="51" spans="2:11" s="1" customFormat="1" ht="385.1" customHeight="1">
      <c r="B51" s="16">
        <v>27</v>
      </c>
      <c r="C51" s="328" t="s">
        <v>201</v>
      </c>
      <c r="D51" s="329"/>
      <c r="E51" s="329"/>
      <c r="F51" s="330" t="s">
        <v>57</v>
      </c>
      <c r="G51" s="330"/>
      <c r="H51" s="8" t="s">
        <v>27</v>
      </c>
      <c r="I51" s="16">
        <v>0</v>
      </c>
      <c r="J51" s="23"/>
      <c r="K51" s="16"/>
    </row>
    <row r="52" spans="2:11" s="1" customFormat="1" ht="214.1" customHeight="1">
      <c r="B52" s="16">
        <v>28</v>
      </c>
      <c r="C52" s="329" t="s">
        <v>202</v>
      </c>
      <c r="D52" s="329"/>
      <c r="E52" s="329"/>
      <c r="F52" s="330" t="s">
        <v>203</v>
      </c>
      <c r="G52" s="330"/>
      <c r="H52" s="8" t="s">
        <v>12</v>
      </c>
      <c r="I52" s="16"/>
      <c r="J52" s="23"/>
      <c r="K52" s="16"/>
    </row>
    <row r="53" spans="2:11" s="1" customFormat="1" ht="180.65" customHeight="1">
      <c r="B53" s="16">
        <v>29</v>
      </c>
      <c r="C53" s="328" t="s">
        <v>204</v>
      </c>
      <c r="D53" s="329"/>
      <c r="E53" s="329"/>
      <c r="F53" s="330" t="s">
        <v>60</v>
      </c>
      <c r="G53" s="330"/>
      <c r="H53" s="8" t="s">
        <v>12</v>
      </c>
      <c r="I53" s="22"/>
      <c r="J53" s="23"/>
      <c r="K53" s="16"/>
    </row>
    <row r="54" spans="2:11" s="1" customFormat="1" ht="153" customHeight="1">
      <c r="B54" s="16">
        <v>30</v>
      </c>
      <c r="C54" s="328" t="s">
        <v>205</v>
      </c>
      <c r="D54" s="329"/>
      <c r="E54" s="329"/>
      <c r="F54" s="330" t="s">
        <v>62</v>
      </c>
      <c r="G54" s="330"/>
      <c r="H54" s="8" t="s">
        <v>27</v>
      </c>
      <c r="I54" s="22"/>
      <c r="J54" s="23"/>
      <c r="K54" s="16"/>
    </row>
    <row r="55" spans="2:11" s="1" customFormat="1" ht="111.7" customHeight="1">
      <c r="B55" s="16">
        <v>31</v>
      </c>
      <c r="C55" s="329" t="s">
        <v>206</v>
      </c>
      <c r="D55" s="329"/>
      <c r="E55" s="329"/>
      <c r="F55" s="330" t="s">
        <v>64</v>
      </c>
      <c r="G55" s="330"/>
      <c r="H55" s="8" t="s">
        <v>65</v>
      </c>
      <c r="I55" s="22"/>
      <c r="J55" s="23"/>
      <c r="K55" s="16"/>
    </row>
    <row r="56" spans="2:11" s="1" customFormat="1" ht="242.2" customHeight="1">
      <c r="B56" s="16">
        <v>32</v>
      </c>
      <c r="C56" s="328" t="s">
        <v>207</v>
      </c>
      <c r="D56" s="329"/>
      <c r="E56" s="329"/>
      <c r="F56" s="330" t="s">
        <v>67</v>
      </c>
      <c r="G56" s="330"/>
      <c r="H56" s="8" t="s">
        <v>208</v>
      </c>
      <c r="I56" s="22"/>
      <c r="J56" s="23"/>
      <c r="K56" s="16"/>
    </row>
    <row r="57" spans="2:11" s="1" customFormat="1" ht="248.95" customHeight="1">
      <c r="B57" s="16">
        <v>33</v>
      </c>
      <c r="C57" s="328" t="s">
        <v>209</v>
      </c>
      <c r="D57" s="329"/>
      <c r="E57" s="329"/>
      <c r="F57" s="330" t="s">
        <v>69</v>
      </c>
      <c r="G57" s="330"/>
      <c r="H57" s="8" t="s">
        <v>65</v>
      </c>
      <c r="I57" s="22"/>
      <c r="J57" s="23"/>
      <c r="K57" s="16"/>
    </row>
    <row r="58" spans="2:11" s="1" customFormat="1" ht="138.05000000000001" customHeight="1">
      <c r="B58" s="16">
        <v>34</v>
      </c>
      <c r="C58" s="328" t="s">
        <v>210</v>
      </c>
      <c r="D58" s="329"/>
      <c r="E58" s="329"/>
      <c r="F58" s="330" t="s">
        <v>71</v>
      </c>
      <c r="G58" s="330"/>
      <c r="H58" s="8" t="s">
        <v>25</v>
      </c>
      <c r="I58" s="16"/>
      <c r="J58" s="23"/>
      <c r="K58" s="16"/>
    </row>
    <row r="59" spans="2:11" s="1" customFormat="1" ht="167.15" customHeight="1">
      <c r="B59" s="16">
        <v>35</v>
      </c>
      <c r="C59" s="328" t="s">
        <v>211</v>
      </c>
      <c r="D59" s="329"/>
      <c r="E59" s="329"/>
      <c r="F59" s="330" t="s">
        <v>72</v>
      </c>
      <c r="G59" s="330"/>
      <c r="H59" s="8" t="s">
        <v>21</v>
      </c>
      <c r="I59" s="16"/>
      <c r="J59" s="23"/>
      <c r="K59" s="16"/>
    </row>
    <row r="60" spans="2:11" s="1" customFormat="1" ht="165.05" customHeight="1">
      <c r="B60" s="16">
        <v>36</v>
      </c>
      <c r="C60" s="328" t="s">
        <v>212</v>
      </c>
      <c r="D60" s="329"/>
      <c r="E60" s="329"/>
      <c r="F60" s="330" t="s">
        <v>115</v>
      </c>
      <c r="G60" s="330"/>
      <c r="H60" s="16" t="s">
        <v>17</v>
      </c>
      <c r="I60" s="16"/>
      <c r="J60" s="23"/>
      <c r="K60" s="16"/>
    </row>
    <row r="61" spans="2:11" s="1" customFormat="1" ht="409.35" customHeight="1">
      <c r="B61" s="16">
        <v>37</v>
      </c>
      <c r="C61" s="328" t="s">
        <v>213</v>
      </c>
      <c r="D61" s="329"/>
      <c r="E61" s="329"/>
      <c r="F61" s="330" t="s">
        <v>75</v>
      </c>
      <c r="G61" s="330"/>
      <c r="H61" s="16" t="s">
        <v>17</v>
      </c>
      <c r="I61" s="16"/>
      <c r="J61" s="23"/>
      <c r="K61" s="16"/>
    </row>
    <row r="62" spans="2:11" s="1" customFormat="1" ht="201.05" customHeight="1">
      <c r="B62" s="16">
        <v>38</v>
      </c>
      <c r="C62" s="329" t="s">
        <v>76</v>
      </c>
      <c r="D62" s="329"/>
      <c r="E62" s="329"/>
      <c r="F62" s="334" t="s">
        <v>77</v>
      </c>
      <c r="G62" s="334"/>
      <c r="H62" s="16" t="s">
        <v>17</v>
      </c>
      <c r="I62" s="24"/>
      <c r="J62" s="23"/>
      <c r="K62" s="16"/>
    </row>
    <row r="63" spans="2:11" s="1" customFormat="1" ht="201.05" customHeight="1">
      <c r="B63" s="16">
        <v>39</v>
      </c>
      <c r="C63" s="329" t="s">
        <v>79</v>
      </c>
      <c r="D63" s="329"/>
      <c r="E63" s="329"/>
      <c r="F63" s="334" t="s">
        <v>80</v>
      </c>
      <c r="G63" s="334"/>
      <c r="H63" s="16" t="s">
        <v>17</v>
      </c>
      <c r="I63" s="24"/>
      <c r="J63" s="23"/>
      <c r="K63" s="16"/>
    </row>
    <row r="64" spans="2:11" s="1" customFormat="1" ht="140.94999999999999"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28.7" customHeight="1">
      <c r="B66" s="16">
        <v>42</v>
      </c>
      <c r="C66" s="333" t="s">
        <v>86</v>
      </c>
      <c r="D66" s="333"/>
      <c r="E66" s="333"/>
      <c r="F66" s="330" t="s">
        <v>87</v>
      </c>
      <c r="G66" s="330"/>
      <c r="H66" s="8" t="s">
        <v>81</v>
      </c>
      <c r="I66" s="16"/>
      <c r="J66" s="23"/>
      <c r="K66" s="16"/>
    </row>
    <row r="67" spans="2:11" s="1" customFormat="1" ht="228.7" customHeight="1">
      <c r="B67" s="16">
        <v>43</v>
      </c>
      <c r="C67" s="329" t="s">
        <v>89</v>
      </c>
      <c r="D67" s="329"/>
      <c r="E67" s="329"/>
      <c r="F67" s="330" t="s">
        <v>87</v>
      </c>
      <c r="G67" s="330"/>
      <c r="H67" s="8" t="s">
        <v>27</v>
      </c>
      <c r="I67" s="16"/>
      <c r="J67" s="23"/>
      <c r="K67" s="16"/>
    </row>
    <row r="68" spans="2:11" s="1" customFormat="1" ht="201.05" customHeight="1">
      <c r="B68" s="16">
        <v>44</v>
      </c>
      <c r="C68" s="329" t="s">
        <v>91</v>
      </c>
      <c r="D68" s="329"/>
      <c r="E68" s="329"/>
      <c r="F68" s="330" t="s">
        <v>92</v>
      </c>
      <c r="G68" s="330"/>
      <c r="H68" s="8" t="s">
        <v>17</v>
      </c>
      <c r="I68" s="16"/>
      <c r="J68" s="23"/>
      <c r="K68" s="16"/>
    </row>
    <row r="69" spans="2:11" s="1" customFormat="1" ht="146.1" customHeight="1">
      <c r="B69" s="16">
        <v>45</v>
      </c>
      <c r="C69" s="329" t="s">
        <v>214</v>
      </c>
      <c r="D69" s="329"/>
      <c r="E69" s="329"/>
      <c r="F69" s="330" t="s">
        <v>94</v>
      </c>
      <c r="G69" s="330"/>
      <c r="H69" s="8" t="s">
        <v>215</v>
      </c>
      <c r="I69" s="22">
        <v>0</v>
      </c>
      <c r="J69" s="23"/>
      <c r="K69" s="16"/>
    </row>
    <row r="70" spans="2:11" s="1" customFormat="1" ht="161.55000000000001" customHeight="1">
      <c r="B70" s="16">
        <v>46</v>
      </c>
      <c r="C70" s="329" t="s">
        <v>216</v>
      </c>
      <c r="D70" s="329"/>
      <c r="E70" s="329"/>
      <c r="F70" s="330" t="s">
        <v>96</v>
      </c>
      <c r="G70" s="330"/>
      <c r="H70" s="8" t="s">
        <v>17</v>
      </c>
      <c r="I70" s="22">
        <v>0</v>
      </c>
      <c r="J70" s="23"/>
      <c r="K70" s="16"/>
    </row>
    <row r="71" spans="2:11" s="1" customFormat="1" ht="161.55000000000001" customHeight="1">
      <c r="B71" s="16">
        <v>47</v>
      </c>
      <c r="C71" s="329" t="s">
        <v>97</v>
      </c>
      <c r="D71" s="329"/>
      <c r="E71" s="329"/>
      <c r="F71" s="330" t="s">
        <v>98</v>
      </c>
      <c r="G71" s="330"/>
      <c r="H71" s="8" t="s">
        <v>78</v>
      </c>
      <c r="I71" s="22"/>
      <c r="J71" s="23"/>
      <c r="K71" s="16">
        <v>0</v>
      </c>
    </row>
    <row r="72" spans="2:11" s="1" customFormat="1" ht="136.44999999999999" customHeight="1">
      <c r="B72" s="16">
        <v>48</v>
      </c>
      <c r="C72" s="329" t="s">
        <v>99</v>
      </c>
      <c r="D72" s="329"/>
      <c r="E72" s="329"/>
      <c r="F72" s="331" t="s">
        <v>100</v>
      </c>
      <c r="G72" s="332"/>
      <c r="H72" s="16" t="s">
        <v>217</v>
      </c>
      <c r="I72" s="20"/>
      <c r="J72" s="20"/>
      <c r="K72" s="20"/>
    </row>
    <row r="73" spans="2:11" s="1" customFormat="1" ht="167.95" customHeight="1">
      <c r="B73" s="16">
        <v>49</v>
      </c>
      <c r="C73" s="333" t="s">
        <v>102</v>
      </c>
      <c r="D73" s="333"/>
      <c r="E73" s="333"/>
      <c r="F73" s="331" t="s">
        <v>258</v>
      </c>
      <c r="G73" s="332"/>
      <c r="H73" s="16" t="s">
        <v>15</v>
      </c>
      <c r="I73" s="16"/>
      <c r="J73" s="16"/>
      <c r="K73" s="16"/>
    </row>
    <row r="74" spans="2:11" s="1" customFormat="1" ht="176.95" customHeight="1">
      <c r="B74" s="16">
        <v>50</v>
      </c>
      <c r="C74" s="333" t="s">
        <v>104</v>
      </c>
      <c r="D74" s="333"/>
      <c r="E74" s="333"/>
      <c r="F74" s="331" t="s">
        <v>105</v>
      </c>
      <c r="G74" s="332"/>
      <c r="H74" s="16" t="s">
        <v>217</v>
      </c>
      <c r="I74" s="16"/>
      <c r="J74" s="16"/>
      <c r="K74" s="16"/>
    </row>
    <row r="75" spans="2:11" s="1" customFormat="1" ht="42.75" customHeight="1">
      <c r="B75" s="325" t="s">
        <v>219</v>
      </c>
      <c r="C75" s="326"/>
      <c r="D75" s="327"/>
      <c r="E75" s="17" t="s">
        <v>220</v>
      </c>
      <c r="F75" s="17"/>
      <c r="G75" s="17" t="s">
        <v>221</v>
      </c>
      <c r="H75" s="17" t="s">
        <v>222</v>
      </c>
      <c r="I75" s="17" t="s">
        <v>223</v>
      </c>
      <c r="J75" s="17" t="s">
        <v>5</v>
      </c>
      <c r="K75" s="17" t="s">
        <v>4</v>
      </c>
    </row>
    <row r="76" spans="2:11" s="1" customFormat="1">
      <c r="B76" s="328" t="s">
        <v>224</v>
      </c>
      <c r="C76" s="328"/>
      <c r="D76" s="328"/>
      <c r="E76" s="328"/>
      <c r="F76" s="13"/>
      <c r="G76" s="13"/>
      <c r="H76" s="13"/>
      <c r="I76" s="8"/>
      <c r="J76" s="14"/>
      <c r="K76" s="17"/>
    </row>
    <row r="77" spans="2:11" s="1" customFormat="1" ht="50.3" customHeight="1">
      <c r="B77" s="334" t="s">
        <v>309</v>
      </c>
      <c r="C77" s="334"/>
      <c r="D77" s="334"/>
      <c r="E77" s="7">
        <v>0</v>
      </c>
      <c r="F77" s="13"/>
      <c r="G77" s="8"/>
      <c r="H77" s="8"/>
      <c r="I77" s="24"/>
      <c r="J77" s="33">
        <f>I77*H77*G77*E77</f>
        <v>0</v>
      </c>
      <c r="K77" s="17"/>
    </row>
    <row r="78" spans="2:11" s="1" customFormat="1" ht="50.3" customHeight="1">
      <c r="B78" s="317" t="s">
        <v>225</v>
      </c>
      <c r="C78" s="317"/>
      <c r="D78" s="317"/>
      <c r="E78" s="7"/>
      <c r="F78" s="13"/>
      <c r="G78" s="8"/>
      <c r="H78" s="8"/>
      <c r="I78" s="24"/>
      <c r="J78" s="33">
        <v>0</v>
      </c>
      <c r="K78" s="17"/>
    </row>
    <row r="79" spans="2:11" s="1" customFormat="1" ht="50.3" customHeight="1">
      <c r="B79" s="317" t="s">
        <v>230</v>
      </c>
      <c r="C79" s="317"/>
      <c r="D79" s="317"/>
      <c r="E79" s="7"/>
      <c r="F79" s="13"/>
      <c r="G79" s="8"/>
      <c r="H79" s="8"/>
      <c r="I79" s="24"/>
      <c r="J79" s="33">
        <v>0</v>
      </c>
      <c r="K79" s="17"/>
    </row>
    <row r="80" spans="2:11" s="1" customFormat="1">
      <c r="B80" s="318" t="s">
        <v>227</v>
      </c>
      <c r="C80" s="318"/>
      <c r="D80" s="318"/>
      <c r="E80" s="5"/>
      <c r="F80" s="13"/>
      <c r="G80" s="13"/>
      <c r="H80" s="13"/>
      <c r="I80" s="24"/>
      <c r="J80" s="33">
        <f>SUM(J77:J77)</f>
        <v>0</v>
      </c>
      <c r="K80" s="8" t="s">
        <v>21</v>
      </c>
    </row>
    <row r="81" spans="2:11" s="1" customFormat="1">
      <c r="B81" s="318" t="s">
        <v>227</v>
      </c>
      <c r="C81" s="318"/>
      <c r="D81" s="318"/>
      <c r="E81" s="5"/>
      <c r="F81" s="13"/>
      <c r="G81" s="13"/>
      <c r="H81" s="13"/>
      <c r="I81" s="24"/>
      <c r="J81" s="8"/>
      <c r="K81" s="8"/>
    </row>
    <row r="82" spans="2:11" s="1" customFormat="1">
      <c r="B82" s="14"/>
      <c r="C82" s="8"/>
      <c r="D82" s="8"/>
      <c r="E82" s="13"/>
      <c r="F82" s="13"/>
      <c r="G82" s="13"/>
      <c r="H82" s="13"/>
      <c r="I82" s="8"/>
      <c r="J82" s="13"/>
      <c r="K82" s="14"/>
    </row>
  </sheetData>
  <mergeCells count="118">
    <mergeCell ref="E9:K9"/>
    <mergeCell ref="G13:I13"/>
    <mergeCell ref="B22:J22"/>
    <mergeCell ref="C24:E24"/>
    <mergeCell ref="F24:G24"/>
    <mergeCell ref="C25:E25"/>
    <mergeCell ref="F25:G25"/>
    <mergeCell ref="C26:E26"/>
    <mergeCell ref="F26:G26"/>
    <mergeCell ref="K13:K14"/>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70:E70"/>
    <mergeCell ref="F70:G70"/>
    <mergeCell ref="C71:E71"/>
    <mergeCell ref="F71:G71"/>
    <mergeCell ref="C62:E62"/>
    <mergeCell ref="F62:G62"/>
    <mergeCell ref="C63:E63"/>
    <mergeCell ref="F63:G63"/>
    <mergeCell ref="C64:E64"/>
    <mergeCell ref="F64:G64"/>
    <mergeCell ref="C65:E65"/>
    <mergeCell ref="F65:G65"/>
    <mergeCell ref="C66:E66"/>
    <mergeCell ref="F66:G66"/>
    <mergeCell ref="B78:D78"/>
    <mergeCell ref="B79:D79"/>
    <mergeCell ref="B80:D80"/>
    <mergeCell ref="B81:D81"/>
    <mergeCell ref="B13:B14"/>
    <mergeCell ref="C13:C14"/>
    <mergeCell ref="D13:D14"/>
    <mergeCell ref="E13:E14"/>
    <mergeCell ref="J13:J14"/>
    <mergeCell ref="C72:E72"/>
    <mergeCell ref="F72:G72"/>
    <mergeCell ref="C73:E73"/>
    <mergeCell ref="F73:G73"/>
    <mergeCell ref="C74:E74"/>
    <mergeCell ref="F74:G74"/>
    <mergeCell ref="B75:D75"/>
    <mergeCell ref="B76:E76"/>
    <mergeCell ref="B77:D77"/>
    <mergeCell ref="C67:E67"/>
    <mergeCell ref="F67:G67"/>
    <mergeCell ref="C68:E68"/>
    <mergeCell ref="F68:G68"/>
    <mergeCell ref="C69:E69"/>
    <mergeCell ref="F69:G69"/>
  </mergeCells>
  <pageMargins left="0.7" right="0.7" top="0.75" bottom="0.75" header="0.3" footer="0.3"/>
  <pageSetup scale="35" orientation="portrait" r:id="rId1"/>
  <rowBreaks count="1" manualBreakCount="1">
    <brk id="74"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50"/>
  </sheetPr>
  <dimension ref="A2:AD87"/>
  <sheetViews>
    <sheetView view="pageBreakPreview" zoomScale="52" zoomScaleNormal="62"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522</v>
      </c>
    </row>
    <row r="4" spans="2:11" ht="21.05" customHeight="1">
      <c r="B4" s="5" t="s">
        <v>119</v>
      </c>
      <c r="C4" s="7" t="s">
        <v>243</v>
      </c>
    </row>
    <row r="5" spans="2:11" ht="21.05" customHeight="1">
      <c r="B5" s="5" t="s">
        <v>122</v>
      </c>
      <c r="C5" s="7" t="s">
        <v>523</v>
      </c>
    </row>
    <row r="6" spans="2:11" ht="21.05" customHeight="1">
      <c r="B6" s="5" t="s">
        <v>124</v>
      </c>
      <c r="C6" s="7"/>
    </row>
    <row r="7" spans="2:11" ht="21.05" customHeight="1">
      <c r="B7" s="5" t="s">
        <v>125</v>
      </c>
      <c r="C7" s="7">
        <v>2</v>
      </c>
    </row>
    <row r="8" spans="2:11" ht="21.05" customHeight="1">
      <c r="B8" s="5" t="s">
        <v>126</v>
      </c>
      <c r="C8" s="254" t="s">
        <v>753</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c r="C15" s="8"/>
      <c r="D15" s="8"/>
      <c r="E15" s="8"/>
      <c r="F15" s="8"/>
      <c r="G15" s="8"/>
      <c r="H15" s="8"/>
      <c r="I15" s="14"/>
      <c r="J15" s="14"/>
      <c r="K15" s="8"/>
    </row>
    <row r="16" spans="2:11">
      <c r="B16" s="6" t="s">
        <v>167</v>
      </c>
      <c r="C16" s="7"/>
      <c r="D16" s="7"/>
      <c r="E16" s="6"/>
      <c r="F16" s="6"/>
      <c r="G16" s="15"/>
      <c r="H16" s="13"/>
      <c r="I16" s="12"/>
      <c r="J16" s="21"/>
      <c r="K16" s="14"/>
    </row>
    <row r="17" spans="2:11">
      <c r="B17" s="6"/>
      <c r="C17" s="16"/>
      <c r="D17" s="16"/>
      <c r="E17" s="6"/>
      <c r="F17" s="6"/>
      <c r="G17" s="15"/>
      <c r="H17" s="13"/>
      <c r="I17" s="7"/>
      <c r="J17" s="21"/>
      <c r="K17" s="14"/>
    </row>
    <row r="18" spans="2:11" ht="22.35" customHeight="1">
      <c r="B18" s="6"/>
      <c r="C18" s="17"/>
      <c r="D18" s="14"/>
      <c r="E18" s="16"/>
      <c r="F18" s="16"/>
      <c r="G18" s="8"/>
      <c r="H18" s="8"/>
      <c r="I18" s="7"/>
      <c r="J18" s="21"/>
      <c r="K18" s="14"/>
    </row>
    <row r="19" spans="2:11" ht="22.35" customHeight="1">
      <c r="B19" s="6"/>
      <c r="C19" s="17"/>
      <c r="D19" s="14"/>
      <c r="E19" s="16"/>
      <c r="F19" s="16"/>
      <c r="G19" s="8"/>
      <c r="H19" s="8"/>
      <c r="I19" s="7"/>
      <c r="J19" s="21"/>
      <c r="K19" s="14"/>
    </row>
    <row r="20" spans="2:11" ht="22.35" customHeight="1">
      <c r="B20" s="6"/>
      <c r="C20" s="322"/>
      <c r="D20" s="322"/>
      <c r="E20" s="16"/>
      <c r="F20" s="16"/>
      <c r="G20" s="8"/>
      <c r="H20" s="8"/>
      <c r="I20" s="7"/>
      <c r="J20" s="21"/>
      <c r="K20" s="14"/>
    </row>
    <row r="21" spans="2:11" ht="22.35" customHeight="1">
      <c r="B21" s="6"/>
      <c r="C21" s="379"/>
      <c r="D21" s="379"/>
      <c r="E21" s="16"/>
      <c r="F21" s="16"/>
      <c r="G21" s="8"/>
      <c r="H21" s="8"/>
      <c r="I21" s="7"/>
      <c r="J21" s="21"/>
      <c r="K21" s="14"/>
    </row>
    <row r="22" spans="2:11" ht="22.35" customHeight="1">
      <c r="B22" s="14"/>
      <c r="C22" s="323"/>
      <c r="D22" s="323"/>
      <c r="E22" s="13"/>
      <c r="F22" s="13"/>
      <c r="G22" s="13"/>
      <c r="H22" s="13"/>
      <c r="I22" s="13"/>
      <c r="J22" s="21"/>
      <c r="K22" s="14"/>
    </row>
    <row r="23" spans="2:11" ht="22.35" customHeight="1">
      <c r="B23" s="14"/>
      <c r="C23" s="13"/>
      <c r="D23" s="13"/>
      <c r="E23" s="13"/>
      <c r="F23" s="13"/>
      <c r="G23" s="13"/>
      <c r="H23" s="13"/>
      <c r="I23" s="13"/>
      <c r="J23" s="21"/>
      <c r="K23" s="24"/>
    </row>
    <row r="24" spans="2:11" ht="22.35" customHeight="1">
      <c r="B24" s="16"/>
      <c r="C24" s="13"/>
      <c r="D24" s="13"/>
      <c r="E24" s="13"/>
      <c r="F24" s="13"/>
      <c r="G24" s="13"/>
      <c r="H24" s="13"/>
      <c r="I24" s="13"/>
      <c r="J24" s="21"/>
      <c r="K24" s="24"/>
    </row>
    <row r="25" spans="2:11" ht="21.7" customHeight="1">
      <c r="B25" s="16"/>
      <c r="C25" s="16"/>
      <c r="D25" s="16"/>
      <c r="E25" s="16"/>
      <c r="F25" s="16"/>
      <c r="G25" s="13"/>
      <c r="H25" s="13"/>
      <c r="I25" s="13"/>
      <c r="J25" s="24"/>
      <c r="K25" s="14"/>
    </row>
    <row r="26" spans="2:11" ht="21.7" customHeight="1">
      <c r="B26" s="14"/>
      <c r="C26" s="8"/>
      <c r="D26" s="8"/>
      <c r="E26" s="13"/>
      <c r="F26" s="13"/>
      <c r="G26" s="13"/>
      <c r="H26" s="13"/>
      <c r="I26" s="13"/>
      <c r="J26" s="13"/>
      <c r="K26" s="14"/>
    </row>
    <row r="27" spans="2:11">
      <c r="B27" s="324" t="s">
        <v>171</v>
      </c>
      <c r="C27" s="324"/>
      <c r="D27" s="324"/>
      <c r="E27" s="324"/>
      <c r="F27" s="324"/>
      <c r="G27" s="324"/>
      <c r="H27" s="324"/>
      <c r="I27" s="324"/>
      <c r="J27" s="324"/>
      <c r="K27" s="14"/>
    </row>
    <row r="28" spans="2:11">
      <c r="B28" s="8"/>
      <c r="C28" s="8"/>
      <c r="D28" s="8"/>
      <c r="E28" s="13"/>
      <c r="F28" s="13"/>
      <c r="G28" s="13"/>
      <c r="H28" s="13"/>
      <c r="I28" s="13"/>
      <c r="J28" s="13"/>
      <c r="K28" s="14"/>
    </row>
    <row r="29" spans="2:11">
      <c r="B29" s="6" t="s">
        <v>1</v>
      </c>
      <c r="C29" s="337" t="s">
        <v>2</v>
      </c>
      <c r="D29" s="337"/>
      <c r="E29" s="337"/>
      <c r="F29" s="337" t="s">
        <v>3</v>
      </c>
      <c r="G29" s="337"/>
      <c r="H29" s="7" t="s">
        <v>4</v>
      </c>
      <c r="I29" s="7" t="s">
        <v>5</v>
      </c>
      <c r="J29" s="7" t="s">
        <v>172</v>
      </c>
      <c r="K29" s="7" t="s">
        <v>173</v>
      </c>
    </row>
    <row r="30" spans="2:11" ht="234.8" customHeight="1">
      <c r="B30" s="16">
        <v>1</v>
      </c>
      <c r="C30" s="328" t="s">
        <v>174</v>
      </c>
      <c r="D30" s="329"/>
      <c r="E30" s="329"/>
      <c r="F30" s="330" t="s">
        <v>8</v>
      </c>
      <c r="G30" s="330"/>
      <c r="H30" s="8" t="s">
        <v>175</v>
      </c>
      <c r="I30" s="22">
        <v>1</v>
      </c>
      <c r="J30" s="23"/>
      <c r="K30" s="16"/>
    </row>
    <row r="31" spans="2:11" s="1" customFormat="1" ht="83.25" customHeight="1">
      <c r="B31" s="16">
        <v>2</v>
      </c>
      <c r="C31" s="328" t="s">
        <v>176</v>
      </c>
      <c r="D31" s="329"/>
      <c r="E31" s="329"/>
      <c r="F31" s="330" t="s">
        <v>11</v>
      </c>
      <c r="G31" s="330"/>
      <c r="H31" s="16" t="s">
        <v>12</v>
      </c>
      <c r="I31" s="16"/>
      <c r="J31" s="23"/>
      <c r="K31" s="16"/>
    </row>
    <row r="32" spans="2:11" s="1" customFormat="1" ht="162" customHeight="1">
      <c r="B32" s="16">
        <v>3</v>
      </c>
      <c r="C32" s="328" t="s">
        <v>177</v>
      </c>
      <c r="D32" s="329"/>
      <c r="E32" s="329"/>
      <c r="F32" s="330" t="s">
        <v>14</v>
      </c>
      <c r="G32" s="330"/>
      <c r="H32" s="16" t="s">
        <v>15</v>
      </c>
      <c r="I32" s="16"/>
      <c r="J32" s="23"/>
      <c r="K32" s="16"/>
    </row>
    <row r="33" spans="2:11" s="1" customFormat="1" ht="209.6" customHeight="1">
      <c r="B33" s="16">
        <v>4</v>
      </c>
      <c r="C33" s="328" t="s">
        <v>178</v>
      </c>
      <c r="D33" s="329"/>
      <c r="E33" s="329"/>
      <c r="F33" s="330" t="s">
        <v>16</v>
      </c>
      <c r="G33" s="330"/>
      <c r="H33" s="16" t="s">
        <v>17</v>
      </c>
      <c r="I33" s="16"/>
      <c r="J33" s="23"/>
      <c r="K33" s="16"/>
    </row>
    <row r="34" spans="2:11" s="1" customFormat="1" ht="236.6" customHeight="1">
      <c r="B34" s="16">
        <v>5</v>
      </c>
      <c r="C34" s="328" t="s">
        <v>179</v>
      </c>
      <c r="D34" s="329"/>
      <c r="E34" s="329"/>
      <c r="F34" s="330" t="s">
        <v>112</v>
      </c>
      <c r="G34" s="330"/>
      <c r="H34" s="16" t="s">
        <v>12</v>
      </c>
      <c r="I34" s="22"/>
      <c r="J34" s="23"/>
      <c r="K34" s="16"/>
    </row>
    <row r="35" spans="2:11" s="1" customFormat="1" ht="194.95" customHeight="1">
      <c r="B35" s="16">
        <v>6</v>
      </c>
      <c r="C35" s="328" t="s">
        <v>180</v>
      </c>
      <c r="D35" s="329"/>
      <c r="E35" s="329"/>
      <c r="F35" s="330" t="s">
        <v>20</v>
      </c>
      <c r="G35" s="330"/>
      <c r="H35" s="8" t="s">
        <v>21</v>
      </c>
      <c r="I35" s="22"/>
      <c r="J35" s="23"/>
      <c r="K35" s="16"/>
    </row>
    <row r="36" spans="2:11" s="1" customFormat="1" ht="88.4" customHeight="1">
      <c r="B36" s="16">
        <v>7</v>
      </c>
      <c r="C36" s="328" t="s">
        <v>181</v>
      </c>
      <c r="D36" s="329"/>
      <c r="E36" s="329"/>
      <c r="F36" s="330" t="s">
        <v>22</v>
      </c>
      <c r="G36" s="330"/>
      <c r="H36" s="8" t="s">
        <v>23</v>
      </c>
      <c r="I36" s="16"/>
      <c r="J36" s="23"/>
      <c r="K36" s="16"/>
    </row>
    <row r="37" spans="2:11" s="1" customFormat="1" ht="272.60000000000002" customHeight="1">
      <c r="B37" s="16">
        <v>8</v>
      </c>
      <c r="C37" s="328" t="s">
        <v>182</v>
      </c>
      <c r="D37" s="329"/>
      <c r="E37" s="329"/>
      <c r="F37" s="330" t="s">
        <v>183</v>
      </c>
      <c r="G37" s="330"/>
      <c r="H37" s="8" t="s">
        <v>25</v>
      </c>
      <c r="I37" s="16"/>
      <c r="J37" s="23"/>
      <c r="K37" s="16"/>
    </row>
    <row r="38" spans="2:11" s="1" customFormat="1" ht="192.05" customHeight="1">
      <c r="B38" s="16">
        <v>9</v>
      </c>
      <c r="C38" s="328" t="s">
        <v>184</v>
      </c>
      <c r="D38" s="329"/>
      <c r="E38" s="329"/>
      <c r="F38" s="330" t="s">
        <v>26</v>
      </c>
      <c r="G38" s="330"/>
      <c r="H38" s="8" t="s">
        <v>27</v>
      </c>
      <c r="I38" s="16"/>
      <c r="J38" s="23"/>
      <c r="K38" s="16"/>
    </row>
    <row r="39" spans="2:11" s="1" customFormat="1" ht="233.2" customHeight="1">
      <c r="B39" s="16">
        <v>10</v>
      </c>
      <c r="C39" s="328" t="s">
        <v>185</v>
      </c>
      <c r="D39" s="329"/>
      <c r="E39" s="329"/>
      <c r="F39" s="330" t="s">
        <v>29</v>
      </c>
      <c r="G39" s="330"/>
      <c r="H39" s="8" t="s">
        <v>27</v>
      </c>
      <c r="I39" s="16"/>
      <c r="J39" s="23"/>
      <c r="K39" s="16"/>
    </row>
    <row r="40" spans="2:11" s="1" customFormat="1" ht="292.35000000000002" customHeight="1">
      <c r="B40" s="16">
        <v>11</v>
      </c>
      <c r="C40" s="328" t="s">
        <v>186</v>
      </c>
      <c r="D40" s="329"/>
      <c r="E40" s="329"/>
      <c r="F40" s="330" t="s">
        <v>31</v>
      </c>
      <c r="G40" s="330"/>
      <c r="H40" s="8" t="s">
        <v>27</v>
      </c>
      <c r="I40" s="16"/>
      <c r="J40" s="23"/>
      <c r="K40" s="16"/>
    </row>
    <row r="41" spans="2:11" s="1" customFormat="1" ht="263.10000000000002" customHeight="1">
      <c r="B41" s="16">
        <v>12</v>
      </c>
      <c r="C41" s="328" t="s">
        <v>187</v>
      </c>
      <c r="D41" s="329"/>
      <c r="E41" s="329"/>
      <c r="F41" s="330" t="s">
        <v>33</v>
      </c>
      <c r="G41" s="330"/>
      <c r="H41" s="8" t="s">
        <v>27</v>
      </c>
      <c r="I41" s="16"/>
      <c r="J41" s="23"/>
      <c r="K41" s="16"/>
    </row>
    <row r="42" spans="2:11" s="1" customFormat="1" ht="248.95" customHeight="1">
      <c r="B42" s="16">
        <v>13</v>
      </c>
      <c r="C42" s="328" t="s">
        <v>188</v>
      </c>
      <c r="D42" s="329"/>
      <c r="E42" s="329"/>
      <c r="F42" s="330" t="s">
        <v>35</v>
      </c>
      <c r="G42" s="330"/>
      <c r="H42" s="8" t="s">
        <v>27</v>
      </c>
      <c r="I42" s="16"/>
      <c r="J42" s="23"/>
      <c r="K42" s="16"/>
    </row>
    <row r="43" spans="2:11" s="1" customFormat="1" ht="146.1" customHeight="1">
      <c r="B43" s="16">
        <v>14</v>
      </c>
      <c r="C43" s="328" t="s">
        <v>189</v>
      </c>
      <c r="D43" s="329"/>
      <c r="E43" s="329"/>
      <c r="F43" s="330" t="s">
        <v>37</v>
      </c>
      <c r="G43" s="330"/>
      <c r="H43" s="8" t="s">
        <v>27</v>
      </c>
      <c r="I43" s="16"/>
      <c r="J43" s="23"/>
      <c r="K43" s="16"/>
    </row>
    <row r="44" spans="2:11" s="1" customFormat="1" ht="282.7" customHeight="1">
      <c r="B44" s="16">
        <v>15</v>
      </c>
      <c r="C44" s="328" t="s">
        <v>190</v>
      </c>
      <c r="D44" s="329"/>
      <c r="E44" s="329"/>
      <c r="F44" s="330" t="s">
        <v>39</v>
      </c>
      <c r="G44" s="330"/>
      <c r="H44" s="16" t="s">
        <v>12</v>
      </c>
      <c r="I44" s="16"/>
      <c r="J44" s="23"/>
      <c r="K44" s="16"/>
    </row>
    <row r="45" spans="2:11" s="1" customFormat="1" ht="409.5" customHeight="1">
      <c r="B45" s="16">
        <v>16</v>
      </c>
      <c r="C45" s="328" t="s">
        <v>191</v>
      </c>
      <c r="D45" s="329"/>
      <c r="E45" s="329"/>
      <c r="F45" s="330" t="s">
        <v>40</v>
      </c>
      <c r="G45" s="330"/>
      <c r="H45" s="16"/>
      <c r="I45" s="16"/>
      <c r="J45" s="23"/>
      <c r="K45" s="16"/>
    </row>
    <row r="46" spans="2:11" s="1" customFormat="1" ht="270.64999999999998" customHeight="1">
      <c r="B46" s="16">
        <v>17</v>
      </c>
      <c r="C46" s="322" t="s">
        <v>41</v>
      </c>
      <c r="D46" s="322"/>
      <c r="E46" s="322"/>
      <c r="F46" s="330" t="s">
        <v>192</v>
      </c>
      <c r="G46" s="330"/>
      <c r="H46" s="7"/>
      <c r="I46" s="16"/>
      <c r="J46" s="23"/>
      <c r="K46" s="16"/>
    </row>
    <row r="47" spans="2:11" s="1" customFormat="1" ht="200.6" customHeight="1">
      <c r="B47" s="16">
        <v>18</v>
      </c>
      <c r="C47" s="328" t="s">
        <v>193</v>
      </c>
      <c r="D47" s="329"/>
      <c r="E47" s="329"/>
      <c r="F47" s="330" t="s">
        <v>43</v>
      </c>
      <c r="G47" s="330"/>
      <c r="H47" s="16" t="s">
        <v>12</v>
      </c>
      <c r="I47" s="16"/>
      <c r="J47" s="23"/>
      <c r="K47" s="16"/>
    </row>
    <row r="48" spans="2:11" s="1" customFormat="1" ht="53.2" customHeight="1">
      <c r="B48" s="16">
        <v>19</v>
      </c>
      <c r="C48" s="328" t="s">
        <v>194</v>
      </c>
      <c r="D48" s="329"/>
      <c r="E48" s="329"/>
      <c r="F48" s="330" t="s">
        <v>45</v>
      </c>
      <c r="G48" s="330"/>
      <c r="H48" s="16" t="s">
        <v>12</v>
      </c>
      <c r="I48" s="22"/>
      <c r="J48" s="23"/>
      <c r="K48" s="8"/>
    </row>
    <row r="49" spans="2:11" s="1" customFormat="1" ht="86.95" customHeight="1">
      <c r="B49" s="16">
        <v>20</v>
      </c>
      <c r="C49" s="328" t="s">
        <v>195</v>
      </c>
      <c r="D49" s="329"/>
      <c r="E49" s="329"/>
      <c r="F49" s="330" t="s">
        <v>47</v>
      </c>
      <c r="G49" s="330"/>
      <c r="H49" s="16" t="s">
        <v>12</v>
      </c>
      <c r="I49" s="22">
        <v>0</v>
      </c>
      <c r="J49" s="23"/>
      <c r="K49" s="16"/>
    </row>
    <row r="50" spans="2:11" s="1" customFormat="1" ht="163.44999999999999" customHeight="1">
      <c r="B50" s="16">
        <v>21</v>
      </c>
      <c r="C50" s="328" t="s">
        <v>196</v>
      </c>
      <c r="D50" s="329"/>
      <c r="E50" s="329"/>
      <c r="F50" s="330" t="s">
        <v>48</v>
      </c>
      <c r="G50" s="330"/>
      <c r="H50" s="16" t="s">
        <v>12</v>
      </c>
      <c r="I50" s="22">
        <v>0</v>
      </c>
      <c r="J50" s="23"/>
      <c r="K50" s="16"/>
    </row>
    <row r="51" spans="2:11" s="1" customFormat="1" ht="122.5" customHeight="1">
      <c r="B51" s="16">
        <v>22</v>
      </c>
      <c r="C51" s="328" t="s">
        <v>197</v>
      </c>
      <c r="D51" s="329"/>
      <c r="E51" s="329"/>
      <c r="F51" s="330" t="s">
        <v>50</v>
      </c>
      <c r="G51" s="330"/>
      <c r="H51" s="16" t="s">
        <v>12</v>
      </c>
      <c r="I51" s="16"/>
      <c r="J51" s="23"/>
      <c r="K51" s="16"/>
    </row>
    <row r="52" spans="2:11" s="1" customFormat="1" ht="104.15" customHeight="1">
      <c r="B52" s="16">
        <v>23</v>
      </c>
      <c r="C52" s="328" t="s">
        <v>51</v>
      </c>
      <c r="D52" s="328"/>
      <c r="E52" s="328"/>
      <c r="F52" s="330"/>
      <c r="G52" s="330"/>
      <c r="H52" s="6"/>
      <c r="I52" s="16"/>
      <c r="J52" s="23"/>
      <c r="K52" s="16"/>
    </row>
    <row r="53" spans="2:11" s="1" customFormat="1" ht="215.2" customHeight="1">
      <c r="B53" s="16">
        <v>24</v>
      </c>
      <c r="C53" s="328" t="s">
        <v>198</v>
      </c>
      <c r="D53" s="329"/>
      <c r="E53" s="329"/>
      <c r="F53" s="330" t="s">
        <v>54</v>
      </c>
      <c r="G53" s="330"/>
      <c r="H53" s="16"/>
      <c r="I53" s="16"/>
      <c r="J53" s="23"/>
      <c r="K53" s="14"/>
    </row>
    <row r="54" spans="2:11" s="1" customFormat="1" ht="32.15" customHeight="1">
      <c r="B54" s="16">
        <v>25</v>
      </c>
      <c r="C54" s="328" t="s">
        <v>199</v>
      </c>
      <c r="D54" s="329"/>
      <c r="E54" s="329"/>
      <c r="F54" s="330" t="s">
        <v>55</v>
      </c>
      <c r="G54" s="330"/>
      <c r="H54" s="8" t="s">
        <v>27</v>
      </c>
      <c r="I54" s="22"/>
      <c r="J54" s="23"/>
      <c r="K54" s="8"/>
    </row>
    <row r="55" spans="2:11" s="1" customFormat="1" ht="64.45" customHeight="1">
      <c r="B55" s="16">
        <v>26</v>
      </c>
      <c r="C55" s="328" t="s">
        <v>200</v>
      </c>
      <c r="D55" s="329"/>
      <c r="E55" s="329"/>
      <c r="F55" s="330" t="s">
        <v>56</v>
      </c>
      <c r="G55" s="330"/>
      <c r="H55" s="8" t="s">
        <v>27</v>
      </c>
      <c r="I55" s="16"/>
      <c r="J55" s="23"/>
      <c r="K55" s="16"/>
    </row>
    <row r="56" spans="2:11" s="1" customFormat="1" ht="102.7" customHeight="1">
      <c r="B56" s="16">
        <v>27</v>
      </c>
      <c r="C56" s="328" t="s">
        <v>201</v>
      </c>
      <c r="D56" s="329"/>
      <c r="E56" s="329"/>
      <c r="F56" s="330" t="s">
        <v>57</v>
      </c>
      <c r="G56" s="330"/>
      <c r="H56" s="8" t="s">
        <v>27</v>
      </c>
      <c r="I56" s="16">
        <v>0</v>
      </c>
      <c r="J56" s="23"/>
      <c r="K56" s="16"/>
    </row>
    <row r="57" spans="2:11" s="1" customFormat="1" ht="216.65" customHeight="1">
      <c r="B57" s="16">
        <v>28</v>
      </c>
      <c r="C57" s="329" t="s">
        <v>202</v>
      </c>
      <c r="D57" s="329"/>
      <c r="E57" s="329"/>
      <c r="F57" s="330" t="s">
        <v>203</v>
      </c>
      <c r="G57" s="330"/>
      <c r="H57" s="8" t="s">
        <v>12</v>
      </c>
      <c r="I57" s="16"/>
      <c r="J57" s="23"/>
      <c r="K57" s="16"/>
    </row>
    <row r="58" spans="2:11" s="1" customFormat="1" ht="180.65" customHeight="1">
      <c r="B58" s="16">
        <v>29</v>
      </c>
      <c r="C58" s="328" t="s">
        <v>204</v>
      </c>
      <c r="D58" s="329"/>
      <c r="E58" s="329"/>
      <c r="F58" s="330" t="s">
        <v>60</v>
      </c>
      <c r="G58" s="330"/>
      <c r="H58" s="8" t="s">
        <v>12</v>
      </c>
      <c r="I58" s="22"/>
      <c r="J58" s="23"/>
      <c r="K58" s="16"/>
    </row>
    <row r="59" spans="2:11" s="1" customFormat="1" ht="153" customHeight="1">
      <c r="B59" s="16">
        <v>30</v>
      </c>
      <c r="C59" s="328" t="s">
        <v>205</v>
      </c>
      <c r="D59" s="329"/>
      <c r="E59" s="329"/>
      <c r="F59" s="330" t="s">
        <v>62</v>
      </c>
      <c r="G59" s="330"/>
      <c r="H59" s="8" t="s">
        <v>27</v>
      </c>
      <c r="I59" s="22"/>
      <c r="J59" s="23"/>
      <c r="K59" s="16"/>
    </row>
    <row r="60" spans="2:11" s="1" customFormat="1" ht="111.7" customHeight="1">
      <c r="B60" s="16">
        <v>31</v>
      </c>
      <c r="C60" s="329" t="s">
        <v>206</v>
      </c>
      <c r="D60" s="329"/>
      <c r="E60" s="329"/>
      <c r="F60" s="330" t="s">
        <v>64</v>
      </c>
      <c r="G60" s="330"/>
      <c r="H60" s="8" t="s">
        <v>65</v>
      </c>
      <c r="I60" s="22"/>
      <c r="J60" s="23"/>
      <c r="K60" s="16"/>
    </row>
    <row r="61" spans="2:11" s="1" customFormat="1" ht="242.2" customHeight="1">
      <c r="B61" s="16">
        <v>32</v>
      </c>
      <c r="C61" s="328" t="s">
        <v>207</v>
      </c>
      <c r="D61" s="329"/>
      <c r="E61" s="329"/>
      <c r="F61" s="330" t="s">
        <v>67</v>
      </c>
      <c r="G61" s="330"/>
      <c r="H61" s="8" t="s">
        <v>208</v>
      </c>
      <c r="I61" s="22"/>
      <c r="J61" s="23"/>
      <c r="K61" s="16"/>
    </row>
    <row r="62" spans="2:11" s="1" customFormat="1" ht="248.95" customHeight="1">
      <c r="B62" s="16">
        <v>33</v>
      </c>
      <c r="C62" s="328" t="s">
        <v>209</v>
      </c>
      <c r="D62" s="329"/>
      <c r="E62" s="329"/>
      <c r="F62" s="330" t="s">
        <v>69</v>
      </c>
      <c r="G62" s="330"/>
      <c r="H62" s="8" t="s">
        <v>65</v>
      </c>
      <c r="I62" s="22"/>
      <c r="J62" s="23"/>
      <c r="K62" s="16"/>
    </row>
    <row r="63" spans="2:11" s="1" customFormat="1" ht="138.05000000000001" customHeight="1">
      <c r="B63" s="16">
        <v>34</v>
      </c>
      <c r="C63" s="328" t="s">
        <v>210</v>
      </c>
      <c r="D63" s="329"/>
      <c r="E63" s="329"/>
      <c r="F63" s="330" t="s">
        <v>71</v>
      </c>
      <c r="G63" s="330"/>
      <c r="H63" s="8" t="s">
        <v>25</v>
      </c>
      <c r="I63" s="16"/>
      <c r="J63" s="23"/>
      <c r="K63" s="16"/>
    </row>
    <row r="64" spans="2:11" s="1" customFormat="1" ht="167.15" customHeight="1">
      <c r="B64" s="16">
        <v>35</v>
      </c>
      <c r="C64" s="328" t="s">
        <v>211</v>
      </c>
      <c r="D64" s="329"/>
      <c r="E64" s="329"/>
      <c r="F64" s="330" t="s">
        <v>72</v>
      </c>
      <c r="G64" s="330"/>
      <c r="H64" s="8" t="s">
        <v>21</v>
      </c>
      <c r="I64" s="16"/>
      <c r="J64" s="23"/>
      <c r="K64" s="16"/>
    </row>
    <row r="65" spans="2:11" s="1" customFormat="1" ht="165.05" customHeight="1">
      <c r="B65" s="16">
        <v>36</v>
      </c>
      <c r="C65" s="328" t="s">
        <v>212</v>
      </c>
      <c r="D65" s="329"/>
      <c r="E65" s="329"/>
      <c r="F65" s="330" t="s">
        <v>115</v>
      </c>
      <c r="G65" s="330"/>
      <c r="H65" s="16" t="s">
        <v>17</v>
      </c>
      <c r="I65" s="16"/>
      <c r="J65" s="23"/>
      <c r="K65" s="16"/>
    </row>
    <row r="66" spans="2:11" s="1" customFormat="1" ht="409.35" customHeight="1">
      <c r="B66" s="16">
        <v>37</v>
      </c>
      <c r="C66" s="328" t="s">
        <v>213</v>
      </c>
      <c r="D66" s="329"/>
      <c r="E66" s="329"/>
      <c r="F66" s="330" t="s">
        <v>75</v>
      </c>
      <c r="G66" s="330"/>
      <c r="H66" s="16" t="s">
        <v>17</v>
      </c>
      <c r="I66" s="16"/>
      <c r="J66" s="23"/>
      <c r="K66" s="16"/>
    </row>
    <row r="67" spans="2:11" s="1" customFormat="1" ht="201.05" customHeight="1">
      <c r="B67" s="16">
        <v>38</v>
      </c>
      <c r="C67" s="329" t="s">
        <v>76</v>
      </c>
      <c r="D67" s="329"/>
      <c r="E67" s="329"/>
      <c r="F67" s="334" t="s">
        <v>77</v>
      </c>
      <c r="G67" s="334"/>
      <c r="H67" s="16" t="s">
        <v>17</v>
      </c>
      <c r="I67" s="24"/>
      <c r="J67" s="23"/>
      <c r="K67" s="16"/>
    </row>
    <row r="68" spans="2:11" s="1" customFormat="1" ht="201.05" customHeight="1">
      <c r="B68" s="16">
        <v>39</v>
      </c>
      <c r="C68" s="329" t="s">
        <v>79</v>
      </c>
      <c r="D68" s="329"/>
      <c r="E68" s="329"/>
      <c r="F68" s="334" t="s">
        <v>80</v>
      </c>
      <c r="G68" s="334"/>
      <c r="H68" s="16" t="s">
        <v>17</v>
      </c>
      <c r="I68" s="24"/>
      <c r="J68" s="23"/>
      <c r="K68" s="16"/>
    </row>
    <row r="69" spans="2:11" s="1" customFormat="1" ht="140.94999999999999" customHeight="1">
      <c r="B69" s="16">
        <v>40</v>
      </c>
      <c r="C69" s="333" t="s">
        <v>82</v>
      </c>
      <c r="D69" s="333"/>
      <c r="E69" s="333"/>
      <c r="F69" s="334" t="s">
        <v>83</v>
      </c>
      <c r="G69" s="334"/>
      <c r="H69" s="16" t="s">
        <v>78</v>
      </c>
      <c r="I69" s="24"/>
      <c r="J69" s="23"/>
      <c r="K69" s="16"/>
    </row>
    <row r="70" spans="2:11" s="1" customFormat="1" ht="228.7" customHeight="1">
      <c r="B70" s="16">
        <v>41</v>
      </c>
      <c r="C70" s="329" t="s">
        <v>84</v>
      </c>
      <c r="D70" s="329"/>
      <c r="E70" s="329"/>
      <c r="F70" s="330" t="s">
        <v>85</v>
      </c>
      <c r="G70" s="330"/>
      <c r="H70" s="8" t="s">
        <v>81</v>
      </c>
      <c r="I70" s="16"/>
      <c r="J70" s="23"/>
      <c r="K70" s="16"/>
    </row>
    <row r="71" spans="2:11" s="1" customFormat="1" ht="228.7" customHeight="1">
      <c r="B71" s="16">
        <v>42</v>
      </c>
      <c r="C71" s="333" t="s">
        <v>86</v>
      </c>
      <c r="D71" s="333"/>
      <c r="E71" s="333"/>
      <c r="F71" s="330" t="s">
        <v>87</v>
      </c>
      <c r="G71" s="330"/>
      <c r="H71" s="8" t="s">
        <v>81</v>
      </c>
      <c r="I71" s="16"/>
      <c r="J71" s="23"/>
      <c r="K71" s="16"/>
    </row>
    <row r="72" spans="2:11" s="1" customFormat="1" ht="228.7" customHeight="1">
      <c r="B72" s="16">
        <v>43</v>
      </c>
      <c r="C72" s="329" t="s">
        <v>89</v>
      </c>
      <c r="D72" s="329"/>
      <c r="E72" s="329"/>
      <c r="F72" s="330" t="s">
        <v>87</v>
      </c>
      <c r="G72" s="330"/>
      <c r="H72" s="8" t="s">
        <v>27</v>
      </c>
      <c r="I72" s="16"/>
      <c r="J72" s="23"/>
      <c r="K72" s="16"/>
    </row>
    <row r="73" spans="2:11" s="1" customFormat="1" ht="201.05" customHeight="1">
      <c r="B73" s="16">
        <v>44</v>
      </c>
      <c r="C73" s="329" t="s">
        <v>91</v>
      </c>
      <c r="D73" s="329"/>
      <c r="E73" s="329"/>
      <c r="F73" s="330" t="s">
        <v>92</v>
      </c>
      <c r="G73" s="330"/>
      <c r="H73" s="8" t="s">
        <v>17</v>
      </c>
      <c r="I73" s="16"/>
      <c r="J73" s="23"/>
      <c r="K73" s="16"/>
    </row>
    <row r="74" spans="2:11" s="1" customFormat="1" ht="146.1" customHeight="1">
      <c r="B74" s="16">
        <v>45</v>
      </c>
      <c r="C74" s="329" t="s">
        <v>214</v>
      </c>
      <c r="D74" s="329"/>
      <c r="E74" s="329"/>
      <c r="F74" s="330" t="s">
        <v>94</v>
      </c>
      <c r="G74" s="330"/>
      <c r="H74" s="8" t="s">
        <v>215</v>
      </c>
      <c r="I74" s="22"/>
      <c r="J74" s="23"/>
      <c r="K74" s="16"/>
    </row>
    <row r="75" spans="2:11" s="1" customFormat="1" ht="161.55000000000001" customHeight="1">
      <c r="B75" s="16">
        <v>46</v>
      </c>
      <c r="C75" s="329" t="s">
        <v>216</v>
      </c>
      <c r="D75" s="329"/>
      <c r="E75" s="329"/>
      <c r="F75" s="330" t="s">
        <v>96</v>
      </c>
      <c r="G75" s="330"/>
      <c r="H75" s="8" t="s">
        <v>17</v>
      </c>
      <c r="I75" s="22">
        <v>0</v>
      </c>
      <c r="J75" s="23"/>
      <c r="K75" s="16"/>
    </row>
    <row r="76" spans="2:11" s="1" customFormat="1" ht="161.55000000000001" customHeight="1">
      <c r="B76" s="16">
        <v>47</v>
      </c>
      <c r="C76" s="329" t="s">
        <v>97</v>
      </c>
      <c r="D76" s="329"/>
      <c r="E76" s="329"/>
      <c r="F76" s="330" t="s">
        <v>98</v>
      </c>
      <c r="G76" s="330"/>
      <c r="H76" s="8" t="s">
        <v>78</v>
      </c>
      <c r="I76" s="22"/>
      <c r="J76" s="23"/>
      <c r="K76" s="16">
        <v>0</v>
      </c>
    </row>
    <row r="77" spans="2:11" s="1" customFormat="1" ht="136.44999999999999" customHeight="1">
      <c r="B77" s="16">
        <v>48</v>
      </c>
      <c r="C77" s="329" t="s">
        <v>99</v>
      </c>
      <c r="D77" s="329"/>
      <c r="E77" s="329"/>
      <c r="F77" s="331" t="s">
        <v>100</v>
      </c>
      <c r="G77" s="332"/>
      <c r="H77" s="16" t="s">
        <v>217</v>
      </c>
      <c r="I77" s="20"/>
      <c r="J77" s="20"/>
      <c r="K77" s="20"/>
    </row>
    <row r="78" spans="2:11" s="1" customFormat="1" ht="167.95" customHeight="1">
      <c r="B78" s="16">
        <v>49</v>
      </c>
      <c r="C78" s="333" t="s">
        <v>102</v>
      </c>
      <c r="D78" s="333"/>
      <c r="E78" s="333"/>
      <c r="F78" s="331" t="s">
        <v>258</v>
      </c>
      <c r="G78" s="332"/>
      <c r="H78" s="16" t="s">
        <v>15</v>
      </c>
      <c r="I78" s="16"/>
      <c r="J78" s="16"/>
      <c r="K78" s="16"/>
    </row>
    <row r="79" spans="2:11" s="1" customFormat="1" ht="176.95" customHeight="1">
      <c r="B79" s="16">
        <v>50</v>
      </c>
      <c r="C79" s="333" t="s">
        <v>104</v>
      </c>
      <c r="D79" s="333"/>
      <c r="E79" s="333"/>
      <c r="F79" s="331" t="s">
        <v>105</v>
      </c>
      <c r="G79" s="332"/>
      <c r="H79" s="16" t="s">
        <v>217</v>
      </c>
      <c r="I79" s="16"/>
      <c r="J79" s="16"/>
      <c r="K79" s="16"/>
    </row>
    <row r="80" spans="2:11" s="1" customFormat="1" ht="42.75" customHeight="1">
      <c r="B80" s="325" t="s">
        <v>219</v>
      </c>
      <c r="C80" s="326"/>
      <c r="D80" s="327"/>
      <c r="E80" s="17" t="s">
        <v>220</v>
      </c>
      <c r="F80" s="17"/>
      <c r="G80" s="17" t="s">
        <v>221</v>
      </c>
      <c r="H80" s="17" t="s">
        <v>222</v>
      </c>
      <c r="I80" s="17" t="s">
        <v>223</v>
      </c>
      <c r="J80" s="17" t="s">
        <v>5</v>
      </c>
      <c r="K80" s="17" t="s">
        <v>4</v>
      </c>
    </row>
    <row r="81" spans="1:30" s="1" customFormat="1">
      <c r="B81" s="328" t="s">
        <v>224</v>
      </c>
      <c r="C81" s="328"/>
      <c r="D81" s="328"/>
      <c r="E81" s="328"/>
      <c r="F81" s="13"/>
      <c r="G81" s="13"/>
      <c r="H81" s="13"/>
      <c r="I81" s="8"/>
      <c r="J81" s="14"/>
      <c r="K81" s="17"/>
    </row>
    <row r="82" spans="1:30" s="1" customFormat="1" ht="50.3" customHeight="1">
      <c r="B82" s="334" t="s">
        <v>309</v>
      </c>
      <c r="C82" s="334"/>
      <c r="D82" s="334"/>
      <c r="E82" s="7">
        <v>0</v>
      </c>
      <c r="F82" s="13"/>
      <c r="G82" s="8"/>
      <c r="H82" s="8"/>
      <c r="I82" s="24"/>
      <c r="J82" s="33">
        <f>I82*H82*G82*E82</f>
        <v>0</v>
      </c>
      <c r="K82" s="17"/>
    </row>
    <row r="83" spans="1:30" s="1" customFormat="1">
      <c r="B83" s="318" t="s">
        <v>227</v>
      </c>
      <c r="C83" s="318"/>
      <c r="D83" s="318"/>
      <c r="E83" s="5"/>
      <c r="F83" s="13"/>
      <c r="G83" s="13"/>
      <c r="H83" s="13"/>
      <c r="I83" s="24"/>
      <c r="J83" s="33">
        <f>SUM(J82:J82)</f>
        <v>0</v>
      </c>
      <c r="K83" s="8" t="s">
        <v>21</v>
      </c>
    </row>
    <row r="84" spans="1:30" s="1" customFormat="1">
      <c r="B84" s="8"/>
      <c r="C84" s="31"/>
      <c r="D84" s="8"/>
      <c r="E84" s="5"/>
      <c r="F84" s="13"/>
      <c r="G84" s="13"/>
      <c r="H84" s="13"/>
      <c r="I84" s="24"/>
      <c r="J84" s="8"/>
      <c r="K84" s="8"/>
    </row>
    <row r="85" spans="1:30" s="1" customFormat="1">
      <c r="B85" s="14"/>
      <c r="C85" s="8"/>
      <c r="D85" s="8"/>
      <c r="E85" s="13"/>
      <c r="F85" s="13"/>
      <c r="G85" s="13"/>
      <c r="H85" s="13"/>
      <c r="I85" s="8"/>
      <c r="J85" s="13"/>
      <c r="K85" s="14"/>
    </row>
    <row r="86" spans="1:30" s="13" customFormat="1">
      <c r="A86" s="136"/>
      <c r="B86" s="3"/>
      <c r="C86" s="4"/>
      <c r="D86" s="4"/>
      <c r="E86" s="2"/>
      <c r="F86" s="2"/>
      <c r="G86" s="2"/>
      <c r="H86" s="2"/>
      <c r="I86" s="2"/>
      <c r="J86" s="137"/>
      <c r="K86" s="3"/>
      <c r="L86" s="2"/>
      <c r="M86" s="2"/>
      <c r="N86" s="2"/>
      <c r="O86" s="2"/>
      <c r="P86" s="2"/>
      <c r="Q86" s="2"/>
      <c r="R86" s="2"/>
      <c r="S86" s="2"/>
      <c r="T86" s="2"/>
      <c r="U86" s="2"/>
      <c r="V86" s="2"/>
      <c r="W86" s="2"/>
      <c r="X86" s="2"/>
      <c r="Y86" s="2"/>
      <c r="Z86" s="2"/>
      <c r="AA86" s="2"/>
      <c r="AB86" s="2"/>
      <c r="AC86" s="2"/>
      <c r="AD86" s="2"/>
    </row>
    <row r="87" spans="1:30" s="13" customFormat="1">
      <c r="A87" s="2"/>
      <c r="B87" s="3"/>
      <c r="C87" s="4"/>
      <c r="D87" s="4"/>
      <c r="E87" s="2"/>
      <c r="F87" s="2"/>
      <c r="G87" s="2"/>
      <c r="H87" s="2"/>
      <c r="I87" s="2"/>
      <c r="J87" s="2"/>
      <c r="K87" s="3"/>
      <c r="L87" s="2"/>
      <c r="M87" s="2"/>
      <c r="N87" s="2"/>
      <c r="O87" s="2"/>
      <c r="P87" s="2"/>
      <c r="Q87" s="2"/>
      <c r="R87" s="2"/>
      <c r="S87" s="2"/>
      <c r="T87" s="2"/>
      <c r="U87" s="2"/>
      <c r="V87" s="2"/>
      <c r="W87" s="2"/>
      <c r="X87" s="2"/>
      <c r="Y87" s="2"/>
      <c r="Z87" s="2"/>
      <c r="AA87" s="2"/>
      <c r="AB87" s="2"/>
      <c r="AC87" s="2"/>
      <c r="AD87" s="2"/>
    </row>
  </sheetData>
  <autoFilter ref="B29:K83" xr:uid="{00000000-0009-0000-0000-00001B000000}"/>
  <mergeCells count="118">
    <mergeCell ref="E9:K9"/>
    <mergeCell ref="G13:I13"/>
    <mergeCell ref="C20:D20"/>
    <mergeCell ref="C21:D21"/>
    <mergeCell ref="C22:D22"/>
    <mergeCell ref="B27:J27"/>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74:E74"/>
    <mergeCell ref="F74:G74"/>
    <mergeCell ref="C75:E75"/>
    <mergeCell ref="F75:G75"/>
    <mergeCell ref="C66:E66"/>
    <mergeCell ref="F66:G66"/>
    <mergeCell ref="C67:E67"/>
    <mergeCell ref="F67:G67"/>
    <mergeCell ref="C68:E68"/>
    <mergeCell ref="F68:G68"/>
    <mergeCell ref="C69:E69"/>
    <mergeCell ref="F69:G69"/>
    <mergeCell ref="C70:E70"/>
    <mergeCell ref="F70:G70"/>
    <mergeCell ref="B81:E81"/>
    <mergeCell ref="B82:D82"/>
    <mergeCell ref="B83:D83"/>
    <mergeCell ref="B13:B14"/>
    <mergeCell ref="C13:C14"/>
    <mergeCell ref="D13:D14"/>
    <mergeCell ref="E13:E14"/>
    <mergeCell ref="J13:J14"/>
    <mergeCell ref="K13:K14"/>
    <mergeCell ref="C76:E76"/>
    <mergeCell ref="F76:G76"/>
    <mergeCell ref="C77:E77"/>
    <mergeCell ref="F77:G77"/>
    <mergeCell ref="C78:E78"/>
    <mergeCell ref="F78:G78"/>
    <mergeCell ref="C79:E79"/>
    <mergeCell ref="F79:G79"/>
    <mergeCell ref="B80:D80"/>
    <mergeCell ref="C71:E71"/>
    <mergeCell ref="F71:G71"/>
    <mergeCell ref="C72:E72"/>
    <mergeCell ref="F72:G72"/>
    <mergeCell ref="C73:E73"/>
    <mergeCell ref="F73:G73"/>
  </mergeCells>
  <pageMargins left="0.7" right="0.7" top="0.75" bottom="0.75" header="0.3" footer="0.3"/>
  <pageSetup scale="3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B2:K86"/>
  <sheetViews>
    <sheetView view="pageBreakPreview" zoomScale="60" zoomScaleNormal="51"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255" t="s">
        <v>522</v>
      </c>
    </row>
    <row r="4" spans="2:11" ht="21.05" customHeight="1">
      <c r="B4" s="5" t="s">
        <v>119</v>
      </c>
      <c r="C4" s="7" t="s">
        <v>243</v>
      </c>
    </row>
    <row r="5" spans="2:11" ht="21.05" customHeight="1">
      <c r="B5" s="5" t="s">
        <v>122</v>
      </c>
      <c r="C5" s="7" t="s">
        <v>524</v>
      </c>
    </row>
    <row r="6" spans="2:11" ht="21.05" customHeight="1">
      <c r="B6" s="5" t="s">
        <v>124</v>
      </c>
      <c r="C6" s="7"/>
    </row>
    <row r="7" spans="2:11" ht="21.05" customHeight="1">
      <c r="B7" s="5" t="s">
        <v>125</v>
      </c>
      <c r="C7" s="7">
        <v>2</v>
      </c>
    </row>
    <row r="8" spans="2:11" ht="21.05" customHeight="1">
      <c r="B8" s="5" t="s">
        <v>126</v>
      </c>
      <c r="C8" s="254" t="s">
        <v>753</v>
      </c>
    </row>
    <row r="9" spans="2:11" ht="41.5" customHeight="1">
      <c r="B9" s="9" t="s">
        <v>432</v>
      </c>
      <c r="C9" s="7">
        <v>2</v>
      </c>
      <c r="E9" s="335"/>
      <c r="F9" s="335"/>
      <c r="G9" s="335"/>
      <c r="H9" s="335"/>
      <c r="I9" s="335"/>
      <c r="J9" s="335"/>
      <c r="K9" s="335"/>
    </row>
    <row r="10" spans="2:11" ht="21.05" customHeight="1">
      <c r="B10" s="5" t="s">
        <v>129</v>
      </c>
      <c r="C10" s="7" t="s">
        <v>525</v>
      </c>
      <c r="J10" s="19"/>
    </row>
    <row r="11" spans="2:11" ht="21.05" customHeight="1">
      <c r="B11" s="5" t="s">
        <v>131</v>
      </c>
      <c r="C11" s="7" t="s">
        <v>433</v>
      </c>
    </row>
    <row r="12" spans="2:11">
      <c r="B12" s="10"/>
      <c r="C12" s="11"/>
    </row>
    <row r="13" spans="2:11" ht="14.95" customHeight="1">
      <c r="B13" s="319" t="s">
        <v>434</v>
      </c>
      <c r="C13" s="319" t="s">
        <v>435</v>
      </c>
      <c r="D13" s="319" t="s">
        <v>436</v>
      </c>
      <c r="E13" s="319" t="s">
        <v>437</v>
      </c>
      <c r="F13" s="12"/>
      <c r="G13" s="319" t="s">
        <v>438</v>
      </c>
      <c r="H13" s="319"/>
      <c r="I13" s="319"/>
      <c r="J13" s="319" t="s">
        <v>138</v>
      </c>
      <c r="K13" s="319" t="s">
        <v>439</v>
      </c>
    </row>
    <row r="14" spans="2:11" ht="14.95" customHeight="1">
      <c r="B14" s="319"/>
      <c r="C14" s="319"/>
      <c r="D14" s="319"/>
      <c r="E14" s="319"/>
      <c r="F14" s="12" t="s">
        <v>140</v>
      </c>
      <c r="G14" s="12" t="s">
        <v>440</v>
      </c>
      <c r="H14" s="12" t="s">
        <v>441</v>
      </c>
      <c r="I14" s="12" t="s">
        <v>442</v>
      </c>
      <c r="J14" s="319"/>
      <c r="K14" s="319"/>
    </row>
    <row r="15" spans="2:11" ht="18.649999999999999" customHeight="1">
      <c r="B15" s="16"/>
      <c r="C15" s="8"/>
      <c r="D15" s="8"/>
      <c r="E15" s="8"/>
      <c r="F15" s="8"/>
      <c r="G15" s="8"/>
      <c r="H15" s="8"/>
      <c r="I15" s="14"/>
      <c r="J15" s="14"/>
      <c r="K15" s="8"/>
    </row>
    <row r="16" spans="2:11">
      <c r="B16" s="16"/>
      <c r="C16" s="14"/>
      <c r="D16" s="20"/>
      <c r="E16" s="8"/>
      <c r="F16" s="16"/>
      <c r="G16" s="8"/>
      <c r="H16" s="8"/>
      <c r="I16" s="7"/>
      <c r="J16" s="24"/>
      <c r="K16" s="8"/>
    </row>
    <row r="17" spans="2:11">
      <c r="B17" s="16"/>
      <c r="C17" s="8"/>
      <c r="D17" s="8"/>
      <c r="E17" s="8"/>
      <c r="F17" s="13"/>
      <c r="G17" s="8"/>
      <c r="H17" s="8"/>
      <c r="I17" s="13"/>
      <c r="J17" s="14"/>
      <c r="K17" s="8"/>
    </row>
    <row r="18" spans="2:11">
      <c r="B18" s="16"/>
      <c r="C18" s="8"/>
      <c r="D18" s="8"/>
      <c r="E18" s="8"/>
      <c r="F18" s="6"/>
      <c r="G18" s="15"/>
      <c r="H18" s="13"/>
      <c r="I18" s="12"/>
      <c r="J18" s="21"/>
      <c r="K18" s="14"/>
    </row>
    <row r="19" spans="2:11" ht="22.35" customHeight="1">
      <c r="B19" s="6"/>
      <c r="C19" s="17"/>
      <c r="D19" s="14"/>
      <c r="E19" s="73"/>
      <c r="F19" s="6"/>
      <c r="G19" s="15"/>
      <c r="H19" s="13"/>
      <c r="I19" s="12"/>
      <c r="J19" s="21"/>
      <c r="K19" s="14"/>
    </row>
    <row r="20" spans="2:11" ht="22.35" customHeight="1">
      <c r="B20" s="6" t="s">
        <v>167</v>
      </c>
      <c r="C20" s="7"/>
      <c r="D20" s="7"/>
      <c r="E20" s="6"/>
      <c r="F20" s="6"/>
      <c r="G20" s="15"/>
      <c r="H20" s="13"/>
      <c r="I20" s="7"/>
      <c r="J20" s="21"/>
      <c r="K20" s="14"/>
    </row>
    <row r="21" spans="2:11" ht="22.35" customHeight="1">
      <c r="B21" s="6"/>
      <c r="C21" s="6" t="s">
        <v>474</v>
      </c>
      <c r="D21" s="16"/>
      <c r="E21" s="6"/>
      <c r="F21" s="13"/>
      <c r="G21" s="13"/>
      <c r="H21" s="13"/>
      <c r="I21" s="7"/>
      <c r="J21" s="21"/>
      <c r="K21" s="14"/>
    </row>
    <row r="22" spans="2:11" ht="22.35" customHeight="1">
      <c r="B22" s="14"/>
      <c r="C22" s="6" t="s">
        <v>252</v>
      </c>
      <c r="D22" s="13"/>
      <c r="E22" s="13"/>
      <c r="F22" s="13"/>
      <c r="G22" s="13"/>
      <c r="H22" s="13"/>
      <c r="I22" s="13"/>
      <c r="J22" s="21"/>
      <c r="K22" s="24"/>
    </row>
    <row r="23" spans="2:11" ht="22.35" customHeight="1">
      <c r="B23" s="14"/>
      <c r="C23" s="13"/>
      <c r="D23" s="13"/>
      <c r="E23" s="13"/>
      <c r="F23" s="13"/>
      <c r="G23" s="13"/>
      <c r="H23" s="13"/>
      <c r="I23" s="13"/>
      <c r="J23" s="21"/>
      <c r="K23" s="24"/>
    </row>
    <row r="24" spans="2:11" ht="22.35" customHeight="1">
      <c r="B24" s="16"/>
      <c r="C24" s="13"/>
      <c r="D24" s="13"/>
      <c r="E24" s="13"/>
      <c r="F24" s="16"/>
      <c r="G24" s="13"/>
      <c r="H24" s="13"/>
      <c r="I24" s="13"/>
      <c r="J24" s="24"/>
      <c r="K24" s="14"/>
    </row>
    <row r="25" spans="2:11" ht="22.35" customHeight="1">
      <c r="B25" s="16"/>
      <c r="C25" s="16"/>
      <c r="D25" s="16"/>
      <c r="E25" s="16"/>
      <c r="F25" s="13"/>
      <c r="G25" s="13"/>
      <c r="H25" s="13"/>
      <c r="I25" s="13"/>
      <c r="J25" s="13"/>
      <c r="K25" s="14"/>
    </row>
    <row r="26" spans="2:11" ht="21.7" customHeight="1">
      <c r="B26" s="14"/>
      <c r="C26" s="8"/>
      <c r="D26" s="8"/>
      <c r="E26" s="13"/>
      <c r="F26" s="5"/>
      <c r="G26" s="5"/>
      <c r="H26" s="5"/>
      <c r="I26" s="5"/>
      <c r="J26" s="5"/>
      <c r="K26" s="14"/>
    </row>
    <row r="27" spans="2:11" ht="21.7" customHeight="1">
      <c r="B27" s="5" t="s">
        <v>449</v>
      </c>
      <c r="C27" s="5"/>
      <c r="D27" s="5"/>
      <c r="E27" s="5"/>
      <c r="F27" s="13"/>
      <c r="G27" s="13"/>
      <c r="H27" s="13"/>
      <c r="I27" s="13"/>
      <c r="J27" s="13"/>
      <c r="K27" s="14"/>
    </row>
    <row r="28" spans="2:11">
      <c r="B28" s="8"/>
      <c r="C28" s="8"/>
      <c r="D28" s="8"/>
      <c r="E28" s="13"/>
      <c r="F28" s="337" t="s">
        <v>3</v>
      </c>
      <c r="G28" s="337"/>
      <c r="H28" s="7" t="s">
        <v>4</v>
      </c>
      <c r="I28" s="7" t="s">
        <v>5</v>
      </c>
      <c r="J28" s="7" t="s">
        <v>172</v>
      </c>
      <c r="K28" s="7" t="s">
        <v>173</v>
      </c>
    </row>
    <row r="29" spans="2:11">
      <c r="B29" s="6" t="s">
        <v>1</v>
      </c>
      <c r="C29" s="337" t="s">
        <v>2</v>
      </c>
      <c r="D29" s="337"/>
      <c r="E29" s="337"/>
      <c r="F29" s="330" t="s">
        <v>8</v>
      </c>
      <c r="G29" s="330"/>
      <c r="H29" s="8" t="s">
        <v>175</v>
      </c>
      <c r="I29" s="22">
        <v>1</v>
      </c>
      <c r="J29" s="23"/>
      <c r="K29" s="16"/>
    </row>
    <row r="30" spans="2:11">
      <c r="B30" s="16">
        <v>1</v>
      </c>
      <c r="C30" s="328" t="s">
        <v>174</v>
      </c>
      <c r="D30" s="329"/>
      <c r="E30" s="329"/>
      <c r="F30" s="330" t="s">
        <v>11</v>
      </c>
      <c r="G30" s="330"/>
      <c r="H30" s="16" t="s">
        <v>12</v>
      </c>
      <c r="I30" s="16"/>
      <c r="J30" s="23"/>
      <c r="K30" s="16"/>
    </row>
    <row r="31" spans="2:11" ht="234.8" customHeight="1">
      <c r="B31" s="16">
        <v>2</v>
      </c>
      <c r="C31" s="328" t="s">
        <v>176</v>
      </c>
      <c r="D31" s="329"/>
      <c r="E31" s="329"/>
      <c r="F31" s="330" t="s">
        <v>14</v>
      </c>
      <c r="G31" s="330"/>
      <c r="H31" s="16" t="s">
        <v>15</v>
      </c>
      <c r="I31" s="16"/>
      <c r="J31" s="23"/>
      <c r="K31" s="16"/>
    </row>
    <row r="32" spans="2:11" s="1" customFormat="1" ht="83.25" customHeight="1">
      <c r="B32" s="16">
        <v>3</v>
      </c>
      <c r="C32" s="328" t="s">
        <v>177</v>
      </c>
      <c r="D32" s="329"/>
      <c r="E32" s="329"/>
      <c r="F32" s="330" t="s">
        <v>16</v>
      </c>
      <c r="G32" s="330"/>
      <c r="H32" s="16" t="s">
        <v>17</v>
      </c>
      <c r="I32" s="16"/>
      <c r="J32" s="23"/>
      <c r="K32" s="16"/>
    </row>
    <row r="33" spans="2:11" s="1" customFormat="1" ht="162" customHeight="1">
      <c r="B33" s="16">
        <v>4</v>
      </c>
      <c r="C33" s="328" t="s">
        <v>178</v>
      </c>
      <c r="D33" s="329"/>
      <c r="E33" s="329"/>
      <c r="F33" s="330" t="s">
        <v>112</v>
      </c>
      <c r="G33" s="330"/>
      <c r="H33" s="16" t="s">
        <v>12</v>
      </c>
      <c r="I33" s="22"/>
      <c r="J33" s="23"/>
      <c r="K33" s="16"/>
    </row>
    <row r="34" spans="2:11" s="1" customFormat="1" ht="209.6" customHeight="1">
      <c r="B34" s="16">
        <v>5</v>
      </c>
      <c r="C34" s="328" t="s">
        <v>179</v>
      </c>
      <c r="D34" s="329"/>
      <c r="E34" s="329"/>
      <c r="F34" s="330" t="s">
        <v>20</v>
      </c>
      <c r="G34" s="330"/>
      <c r="H34" s="8" t="s">
        <v>21</v>
      </c>
      <c r="I34" s="22"/>
      <c r="J34" s="23"/>
      <c r="K34" s="16"/>
    </row>
    <row r="35" spans="2:11" s="1" customFormat="1" ht="236.6" customHeight="1">
      <c r="B35" s="16">
        <v>6</v>
      </c>
      <c r="C35" s="328" t="s">
        <v>180</v>
      </c>
      <c r="D35" s="329"/>
      <c r="E35" s="329"/>
      <c r="F35" s="330" t="s">
        <v>22</v>
      </c>
      <c r="G35" s="330"/>
      <c r="H35" s="8" t="s">
        <v>23</v>
      </c>
      <c r="I35" s="16"/>
      <c r="J35" s="23"/>
      <c r="K35" s="16"/>
    </row>
    <row r="36" spans="2:11" s="1" customFormat="1" ht="194.95" customHeight="1">
      <c r="B36" s="16">
        <v>7</v>
      </c>
      <c r="C36" s="328" t="s">
        <v>181</v>
      </c>
      <c r="D36" s="329"/>
      <c r="E36" s="329"/>
      <c r="F36" s="330" t="s">
        <v>183</v>
      </c>
      <c r="G36" s="330"/>
      <c r="H36" s="8" t="s">
        <v>25</v>
      </c>
      <c r="I36" s="16"/>
      <c r="J36" s="23"/>
      <c r="K36" s="16"/>
    </row>
    <row r="37" spans="2:11" s="1" customFormat="1" ht="88.4" customHeight="1">
      <c r="B37" s="16">
        <v>8</v>
      </c>
      <c r="C37" s="328" t="s">
        <v>182</v>
      </c>
      <c r="D37" s="329"/>
      <c r="E37" s="329"/>
      <c r="F37" s="330" t="s">
        <v>26</v>
      </c>
      <c r="G37" s="330"/>
      <c r="H37" s="8" t="s">
        <v>27</v>
      </c>
      <c r="I37" s="16"/>
      <c r="J37" s="23"/>
      <c r="K37" s="16"/>
    </row>
    <row r="38" spans="2:11" s="1" customFormat="1" ht="272.60000000000002" customHeight="1">
      <c r="B38" s="16">
        <v>9</v>
      </c>
      <c r="C38" s="328" t="s">
        <v>184</v>
      </c>
      <c r="D38" s="329"/>
      <c r="E38" s="329"/>
      <c r="F38" s="330" t="s">
        <v>29</v>
      </c>
      <c r="G38" s="330"/>
      <c r="H38" s="8" t="s">
        <v>27</v>
      </c>
      <c r="I38" s="16"/>
      <c r="J38" s="23"/>
      <c r="K38" s="16"/>
    </row>
    <row r="39" spans="2:11" s="1" customFormat="1" ht="192.05" customHeight="1">
      <c r="B39" s="16">
        <v>10</v>
      </c>
      <c r="C39" s="328" t="s">
        <v>185</v>
      </c>
      <c r="D39" s="329"/>
      <c r="E39" s="329"/>
      <c r="F39" s="330" t="s">
        <v>31</v>
      </c>
      <c r="G39" s="330"/>
      <c r="H39" s="8" t="s">
        <v>27</v>
      </c>
      <c r="I39" s="16"/>
      <c r="J39" s="23"/>
      <c r="K39" s="16"/>
    </row>
    <row r="40" spans="2:11" s="1" customFormat="1" ht="233.2" customHeight="1">
      <c r="B40" s="16">
        <v>11</v>
      </c>
      <c r="C40" s="328" t="s">
        <v>450</v>
      </c>
      <c r="D40" s="329"/>
      <c r="E40" s="329"/>
      <c r="F40" s="330" t="s">
        <v>33</v>
      </c>
      <c r="G40" s="330"/>
      <c r="H40" s="8" t="s">
        <v>27</v>
      </c>
      <c r="I40" s="16"/>
      <c r="J40" s="23"/>
      <c r="K40" s="16"/>
    </row>
    <row r="41" spans="2:11" s="1" customFormat="1" ht="292.35000000000002" customHeight="1">
      <c r="B41" s="16">
        <v>12</v>
      </c>
      <c r="C41" s="328" t="s">
        <v>451</v>
      </c>
      <c r="D41" s="329"/>
      <c r="E41" s="329"/>
      <c r="F41" s="330" t="s">
        <v>35</v>
      </c>
      <c r="G41" s="330"/>
      <c r="H41" s="8" t="s">
        <v>27</v>
      </c>
      <c r="I41" s="16"/>
      <c r="J41" s="23"/>
      <c r="K41" s="16"/>
    </row>
    <row r="42" spans="2:11" s="1" customFormat="1" ht="263.10000000000002" customHeight="1">
      <c r="B42" s="16">
        <v>13</v>
      </c>
      <c r="C42" s="328" t="s">
        <v>452</v>
      </c>
      <c r="D42" s="329"/>
      <c r="E42" s="329"/>
      <c r="F42" s="330" t="s">
        <v>37</v>
      </c>
      <c r="G42" s="330"/>
      <c r="H42" s="8" t="s">
        <v>27</v>
      </c>
      <c r="I42" s="16"/>
      <c r="J42" s="23"/>
      <c r="K42" s="16"/>
    </row>
    <row r="43" spans="2:11" s="1" customFormat="1" ht="248.95" customHeight="1">
      <c r="B43" s="16">
        <v>14</v>
      </c>
      <c r="C43" s="328" t="s">
        <v>453</v>
      </c>
      <c r="D43" s="329"/>
      <c r="E43" s="329"/>
      <c r="F43" s="330" t="s">
        <v>39</v>
      </c>
      <c r="G43" s="330"/>
      <c r="H43" s="16" t="s">
        <v>12</v>
      </c>
      <c r="I43" s="16"/>
      <c r="J43" s="23"/>
      <c r="K43" s="16"/>
    </row>
    <row r="44" spans="2:11" s="1" customFormat="1" ht="146.1" customHeight="1">
      <c r="B44" s="16">
        <v>15</v>
      </c>
      <c r="C44" s="328" t="s">
        <v>454</v>
      </c>
      <c r="D44" s="329"/>
      <c r="E44" s="329"/>
      <c r="F44" s="330" t="s">
        <v>40</v>
      </c>
      <c r="G44" s="330"/>
      <c r="H44" s="16"/>
      <c r="I44" s="16"/>
      <c r="J44" s="23"/>
      <c r="K44" s="16"/>
    </row>
    <row r="45" spans="2:11" s="1" customFormat="1" ht="282.7" customHeight="1">
      <c r="B45" s="16">
        <v>16</v>
      </c>
      <c r="C45" s="328" t="s">
        <v>455</v>
      </c>
      <c r="D45" s="329"/>
      <c r="E45" s="329"/>
      <c r="F45" s="330" t="s">
        <v>456</v>
      </c>
      <c r="G45" s="330"/>
      <c r="H45" s="7"/>
      <c r="I45" s="16"/>
      <c r="J45" s="23"/>
      <c r="K45" s="16"/>
    </row>
    <row r="46" spans="2:11" s="1" customFormat="1" ht="409.5" customHeight="1">
      <c r="B46" s="16">
        <v>17</v>
      </c>
      <c r="C46" s="322" t="s">
        <v>41</v>
      </c>
      <c r="D46" s="322"/>
      <c r="E46" s="322"/>
      <c r="F46" s="330" t="s">
        <v>43</v>
      </c>
      <c r="G46" s="330"/>
      <c r="H46" s="16" t="s">
        <v>12</v>
      </c>
      <c r="I46" s="16"/>
      <c r="J46" s="23"/>
      <c r="K46" s="16"/>
    </row>
    <row r="47" spans="2:11" s="1" customFormat="1" ht="270.64999999999998" customHeight="1">
      <c r="B47" s="16">
        <v>18</v>
      </c>
      <c r="C47" s="328" t="s">
        <v>193</v>
      </c>
      <c r="D47" s="329"/>
      <c r="E47" s="329"/>
      <c r="F47" s="330" t="s">
        <v>45</v>
      </c>
      <c r="G47" s="330"/>
      <c r="H47" s="16" t="s">
        <v>12</v>
      </c>
      <c r="I47" s="22"/>
      <c r="J47" s="23"/>
      <c r="K47" s="8"/>
    </row>
    <row r="48" spans="2:11" s="1" customFormat="1" ht="200.6" customHeight="1">
      <c r="B48" s="16">
        <v>19</v>
      </c>
      <c r="C48" s="328" t="s">
        <v>257</v>
      </c>
      <c r="D48" s="329"/>
      <c r="E48" s="329"/>
      <c r="F48" s="330" t="s">
        <v>47</v>
      </c>
      <c r="G48" s="330"/>
      <c r="H48" s="16" t="s">
        <v>12</v>
      </c>
      <c r="I48" s="22"/>
      <c r="J48" s="23"/>
      <c r="K48" s="16"/>
    </row>
    <row r="49" spans="2:11" s="1" customFormat="1" ht="68.3" customHeight="1">
      <c r="B49" s="16">
        <v>20</v>
      </c>
      <c r="C49" s="328" t="s">
        <v>195</v>
      </c>
      <c r="D49" s="329"/>
      <c r="E49" s="329"/>
      <c r="F49" s="330" t="s">
        <v>48</v>
      </c>
      <c r="G49" s="330"/>
      <c r="H49" s="16" t="s">
        <v>12</v>
      </c>
      <c r="I49" s="22"/>
      <c r="J49" s="23"/>
      <c r="K49" s="16"/>
    </row>
    <row r="50" spans="2:11" s="1" customFormat="1" ht="86.95" customHeight="1">
      <c r="B50" s="16">
        <v>21</v>
      </c>
      <c r="C50" s="328" t="s">
        <v>457</v>
      </c>
      <c r="D50" s="329"/>
      <c r="E50" s="329"/>
      <c r="F50" s="330" t="s">
        <v>50</v>
      </c>
      <c r="G50" s="330"/>
      <c r="H50" s="16" t="s">
        <v>12</v>
      </c>
      <c r="I50" s="16"/>
      <c r="J50" s="23"/>
      <c r="K50" s="16"/>
    </row>
    <row r="51" spans="2:11" s="1" customFormat="1" ht="163.44999999999999" customHeight="1">
      <c r="B51" s="16">
        <v>22</v>
      </c>
      <c r="C51" s="328" t="s">
        <v>458</v>
      </c>
      <c r="D51" s="329"/>
      <c r="E51" s="329"/>
      <c r="F51" s="330"/>
      <c r="G51" s="330"/>
      <c r="H51" s="6"/>
      <c r="I51" s="16"/>
      <c r="J51" s="23"/>
      <c r="K51" s="16"/>
    </row>
    <row r="52" spans="2:11" s="1" customFormat="1" ht="122.5" customHeight="1">
      <c r="B52" s="16">
        <v>23</v>
      </c>
      <c r="C52" s="328" t="s">
        <v>459</v>
      </c>
      <c r="D52" s="328"/>
      <c r="E52" s="328"/>
      <c r="F52" s="330" t="s">
        <v>54</v>
      </c>
      <c r="G52" s="330"/>
      <c r="H52" s="16" t="s">
        <v>235</v>
      </c>
      <c r="I52" s="16"/>
      <c r="J52" s="23"/>
      <c r="K52" s="14"/>
    </row>
    <row r="53" spans="2:11" s="1" customFormat="1" ht="104.15" customHeight="1">
      <c r="B53" s="16">
        <v>24</v>
      </c>
      <c r="C53" s="328" t="s">
        <v>198</v>
      </c>
      <c r="D53" s="329"/>
      <c r="E53" s="329"/>
      <c r="F53" s="330" t="s">
        <v>55</v>
      </c>
      <c r="G53" s="330"/>
      <c r="H53" s="8" t="s">
        <v>27</v>
      </c>
      <c r="I53" s="22"/>
      <c r="J53" s="23"/>
      <c r="K53" s="8"/>
    </row>
    <row r="54" spans="2:11" s="1" customFormat="1" ht="126.8" customHeight="1">
      <c r="B54" s="16">
        <v>25</v>
      </c>
      <c r="C54" s="328" t="s">
        <v>460</v>
      </c>
      <c r="D54" s="329"/>
      <c r="E54" s="329"/>
      <c r="F54" s="330" t="s">
        <v>56</v>
      </c>
      <c r="G54" s="330"/>
      <c r="H54" s="8" t="s">
        <v>27</v>
      </c>
      <c r="I54" s="16"/>
      <c r="J54" s="23"/>
      <c r="K54" s="16"/>
    </row>
    <row r="55" spans="2:11" s="1" customFormat="1" ht="38.25" customHeight="1">
      <c r="B55" s="16">
        <v>26</v>
      </c>
      <c r="C55" s="328" t="s">
        <v>461</v>
      </c>
      <c r="D55" s="329"/>
      <c r="E55" s="329"/>
      <c r="F55" s="330" t="s">
        <v>57</v>
      </c>
      <c r="G55" s="330"/>
      <c r="H55" s="8" t="s">
        <v>27</v>
      </c>
      <c r="I55" s="16"/>
      <c r="J55" s="23"/>
      <c r="K55" s="16"/>
    </row>
    <row r="56" spans="2:11" s="1" customFormat="1" ht="64.45" customHeight="1">
      <c r="B56" s="16">
        <v>27</v>
      </c>
      <c r="C56" s="328" t="s">
        <v>462</v>
      </c>
      <c r="D56" s="329"/>
      <c r="E56" s="329"/>
      <c r="F56" s="330" t="s">
        <v>59</v>
      </c>
      <c r="G56" s="330"/>
      <c r="H56" s="8" t="s">
        <v>12</v>
      </c>
      <c r="I56" s="16"/>
      <c r="J56" s="23"/>
      <c r="K56" s="16"/>
    </row>
    <row r="57" spans="2:11" s="1" customFormat="1" ht="102.7" customHeight="1">
      <c r="B57" s="16">
        <v>28</v>
      </c>
      <c r="C57" s="329" t="s">
        <v>202</v>
      </c>
      <c r="D57" s="329"/>
      <c r="E57" s="329"/>
      <c r="F57" s="330" t="s">
        <v>60</v>
      </c>
      <c r="G57" s="330"/>
      <c r="H57" s="8" t="s">
        <v>12</v>
      </c>
      <c r="I57" s="22"/>
      <c r="J57" s="23"/>
      <c r="K57" s="16"/>
    </row>
    <row r="58" spans="2:11" s="1" customFormat="1" ht="216.65" customHeight="1">
      <c r="B58" s="16">
        <v>29</v>
      </c>
      <c r="C58" s="328" t="s">
        <v>463</v>
      </c>
      <c r="D58" s="329"/>
      <c r="E58" s="329"/>
      <c r="F58" s="330" t="s">
        <v>62</v>
      </c>
      <c r="G58" s="330"/>
      <c r="H58" s="8" t="s">
        <v>27</v>
      </c>
      <c r="I58" s="22"/>
      <c r="J58" s="23"/>
      <c r="K58" s="16"/>
    </row>
    <row r="59" spans="2:11" s="1" customFormat="1" ht="180.65" customHeight="1">
      <c r="B59" s="16">
        <v>30</v>
      </c>
      <c r="C59" s="328" t="s">
        <v>464</v>
      </c>
      <c r="D59" s="329"/>
      <c r="E59" s="329"/>
      <c r="F59" s="330" t="s">
        <v>64</v>
      </c>
      <c r="G59" s="330"/>
      <c r="H59" s="8" t="s">
        <v>65</v>
      </c>
      <c r="I59" s="22"/>
      <c r="J59" s="23"/>
      <c r="K59" s="16"/>
    </row>
    <row r="60" spans="2:11" s="1" customFormat="1" ht="153" customHeight="1">
      <c r="B60" s="16">
        <v>31</v>
      </c>
      <c r="C60" s="329" t="s">
        <v>465</v>
      </c>
      <c r="D60" s="329"/>
      <c r="E60" s="329"/>
      <c r="F60" s="330" t="s">
        <v>67</v>
      </c>
      <c r="G60" s="330"/>
      <c r="H60" s="8" t="s">
        <v>208</v>
      </c>
      <c r="I60" s="22"/>
      <c r="J60" s="23"/>
      <c r="K60" s="16"/>
    </row>
    <row r="61" spans="2:11" s="1" customFormat="1" ht="111.7" customHeight="1">
      <c r="B61" s="16">
        <v>32</v>
      </c>
      <c r="C61" s="328" t="s">
        <v>466</v>
      </c>
      <c r="D61" s="329"/>
      <c r="E61" s="329"/>
      <c r="F61" s="330" t="s">
        <v>69</v>
      </c>
      <c r="G61" s="330"/>
      <c r="H61" s="8" t="s">
        <v>65</v>
      </c>
      <c r="I61" s="22"/>
      <c r="J61" s="23"/>
      <c r="K61" s="16"/>
    </row>
    <row r="62" spans="2:11" s="1" customFormat="1" ht="242.2" customHeight="1">
      <c r="B62" s="16">
        <v>33</v>
      </c>
      <c r="C62" s="328" t="s">
        <v>209</v>
      </c>
      <c r="D62" s="329"/>
      <c r="E62" s="329"/>
      <c r="F62" s="330" t="s">
        <v>71</v>
      </c>
      <c r="G62" s="330"/>
      <c r="H62" s="8" t="s">
        <v>25</v>
      </c>
      <c r="I62" s="16"/>
      <c r="J62" s="23"/>
      <c r="K62" s="16"/>
    </row>
    <row r="63" spans="2:11" s="1" customFormat="1" ht="248.95" customHeight="1">
      <c r="B63" s="16">
        <v>34</v>
      </c>
      <c r="C63" s="328" t="s">
        <v>210</v>
      </c>
      <c r="D63" s="329"/>
      <c r="E63" s="329"/>
      <c r="F63" s="330" t="s">
        <v>72</v>
      </c>
      <c r="G63" s="330"/>
      <c r="H63" s="8" t="s">
        <v>21</v>
      </c>
      <c r="I63" s="16"/>
      <c r="J63" s="23"/>
      <c r="K63" s="16"/>
    </row>
    <row r="64" spans="2:11" s="1" customFormat="1" ht="138.05000000000001" customHeight="1">
      <c r="B64" s="16">
        <v>35</v>
      </c>
      <c r="C64" s="328" t="s">
        <v>467</v>
      </c>
      <c r="D64" s="329"/>
      <c r="E64" s="329"/>
      <c r="F64" s="330" t="s">
        <v>115</v>
      </c>
      <c r="G64" s="330"/>
      <c r="H64" s="16" t="s">
        <v>17</v>
      </c>
      <c r="I64" s="16"/>
      <c r="J64" s="23"/>
      <c r="K64" s="16"/>
    </row>
    <row r="65" spans="2:11" s="1" customFormat="1" ht="167.15" customHeight="1">
      <c r="B65" s="16">
        <v>36</v>
      </c>
      <c r="C65" s="328" t="s">
        <v>212</v>
      </c>
      <c r="D65" s="329"/>
      <c r="E65" s="329"/>
      <c r="F65" s="330" t="s">
        <v>75</v>
      </c>
      <c r="G65" s="330"/>
      <c r="H65" s="16" t="s">
        <v>17</v>
      </c>
      <c r="I65" s="16"/>
      <c r="J65" s="23"/>
      <c r="K65" s="16"/>
    </row>
    <row r="66" spans="2:11" s="1" customFormat="1" ht="165.05" customHeight="1">
      <c r="B66" s="16">
        <v>37</v>
      </c>
      <c r="C66" s="328" t="s">
        <v>468</v>
      </c>
      <c r="D66" s="329"/>
      <c r="E66" s="329"/>
      <c r="F66" s="334" t="s">
        <v>469</v>
      </c>
      <c r="G66" s="334"/>
      <c r="H66" s="16" t="s">
        <v>17</v>
      </c>
      <c r="I66" s="24"/>
      <c r="J66" s="23"/>
      <c r="K66" s="16"/>
    </row>
    <row r="67" spans="2:11" s="1" customFormat="1" ht="409.35" customHeight="1">
      <c r="B67" s="16">
        <v>38</v>
      </c>
      <c r="C67" s="329" t="s">
        <v>76</v>
      </c>
      <c r="D67" s="329"/>
      <c r="E67" s="329"/>
      <c r="F67" s="334" t="s">
        <v>80</v>
      </c>
      <c r="G67" s="334"/>
      <c r="H67" s="16" t="s">
        <v>17</v>
      </c>
      <c r="I67" s="24"/>
      <c r="J67" s="23"/>
      <c r="K67" s="16"/>
    </row>
    <row r="68" spans="2:11" s="1" customFormat="1" ht="201.05" customHeight="1">
      <c r="B68" s="16">
        <v>39</v>
      </c>
      <c r="C68" s="329" t="s">
        <v>79</v>
      </c>
      <c r="D68" s="329"/>
      <c r="E68" s="329"/>
      <c r="F68" s="334" t="s">
        <v>470</v>
      </c>
      <c r="G68" s="334"/>
      <c r="H68" s="16" t="s">
        <v>15</v>
      </c>
      <c r="I68" s="24"/>
      <c r="J68" s="23"/>
      <c r="K68" s="16"/>
    </row>
    <row r="69" spans="2:11" s="1" customFormat="1" ht="201.05" customHeight="1">
      <c r="B69" s="16">
        <v>40</v>
      </c>
      <c r="C69" s="333" t="s">
        <v>82</v>
      </c>
      <c r="D69" s="333"/>
      <c r="E69" s="333"/>
      <c r="F69" s="330" t="s">
        <v>471</v>
      </c>
      <c r="G69" s="330"/>
      <c r="H69" s="8" t="s">
        <v>81</v>
      </c>
      <c r="I69" s="16"/>
      <c r="J69" s="23"/>
      <c r="K69" s="16"/>
    </row>
    <row r="70" spans="2:11" s="1" customFormat="1" ht="140.94999999999999" customHeight="1">
      <c r="B70" s="16">
        <v>41</v>
      </c>
      <c r="C70" s="329" t="s">
        <v>84</v>
      </c>
      <c r="D70" s="329"/>
      <c r="E70" s="329"/>
      <c r="F70" s="330" t="s">
        <v>472</v>
      </c>
      <c r="G70" s="330"/>
      <c r="H70" s="8" t="s">
        <v>81</v>
      </c>
      <c r="I70" s="16"/>
      <c r="J70" s="23"/>
      <c r="K70" s="16"/>
    </row>
    <row r="71" spans="2:11" s="1" customFormat="1" ht="228.7" customHeight="1">
      <c r="B71" s="16">
        <v>42</v>
      </c>
      <c r="C71" s="333" t="s">
        <v>86</v>
      </c>
      <c r="D71" s="333"/>
      <c r="E71" s="333"/>
      <c r="F71" s="330" t="s">
        <v>472</v>
      </c>
      <c r="G71" s="330"/>
      <c r="H71" s="8" t="s">
        <v>27</v>
      </c>
      <c r="I71" s="16"/>
      <c r="J71" s="23"/>
      <c r="K71" s="16"/>
    </row>
    <row r="72" spans="2:11" s="1" customFormat="1" ht="228.7" customHeight="1">
      <c r="B72" s="16">
        <v>43</v>
      </c>
      <c r="C72" s="329" t="s">
        <v>89</v>
      </c>
      <c r="D72" s="329"/>
      <c r="E72" s="329"/>
      <c r="F72" s="330" t="s">
        <v>473</v>
      </c>
      <c r="G72" s="330"/>
      <c r="H72" s="8" t="s">
        <v>17</v>
      </c>
      <c r="I72" s="16"/>
      <c r="J72" s="23"/>
      <c r="K72" s="16"/>
    </row>
    <row r="73" spans="2:11" s="1" customFormat="1" ht="228.7" customHeight="1">
      <c r="B73" s="16">
        <v>44</v>
      </c>
      <c r="C73" s="329" t="s">
        <v>91</v>
      </c>
      <c r="D73" s="329"/>
      <c r="E73" s="329"/>
      <c r="F73" s="330" t="s">
        <v>474</v>
      </c>
      <c r="G73" s="330"/>
      <c r="H73" s="8" t="s">
        <v>17</v>
      </c>
      <c r="I73" s="22"/>
      <c r="J73" s="23"/>
      <c r="K73" s="16"/>
    </row>
    <row r="74" spans="2:11" s="1" customFormat="1" ht="201.05" customHeight="1">
      <c r="B74" s="16">
        <v>45</v>
      </c>
      <c r="C74" s="329" t="s">
        <v>214</v>
      </c>
      <c r="D74" s="329"/>
      <c r="E74" s="329"/>
      <c r="F74" s="330" t="s">
        <v>475</v>
      </c>
      <c r="G74" s="330"/>
      <c r="H74" s="8" t="s">
        <v>17</v>
      </c>
      <c r="I74" s="22"/>
      <c r="J74" s="23"/>
      <c r="K74" s="16"/>
    </row>
    <row r="75" spans="2:11" s="1" customFormat="1" ht="146.1" customHeight="1">
      <c r="B75" s="16">
        <v>46</v>
      </c>
      <c r="C75" s="329" t="s">
        <v>216</v>
      </c>
      <c r="D75" s="329"/>
      <c r="E75" s="329"/>
      <c r="F75" s="330" t="s">
        <v>476</v>
      </c>
      <c r="G75" s="330"/>
      <c r="H75" s="8" t="s">
        <v>15</v>
      </c>
      <c r="I75" s="22"/>
      <c r="J75" s="23"/>
      <c r="K75" s="16">
        <v>0</v>
      </c>
    </row>
    <row r="76" spans="2:11" s="1" customFormat="1" ht="161.55000000000001" customHeight="1">
      <c r="B76" s="16">
        <v>47</v>
      </c>
      <c r="C76" s="329" t="s">
        <v>97</v>
      </c>
      <c r="D76" s="329"/>
      <c r="E76" s="329"/>
      <c r="F76" s="331" t="s">
        <v>477</v>
      </c>
      <c r="G76" s="332"/>
      <c r="H76" s="16" t="s">
        <v>27</v>
      </c>
      <c r="I76" s="20"/>
      <c r="J76" s="20"/>
      <c r="K76" s="20"/>
    </row>
    <row r="77" spans="2:11" s="1" customFormat="1" ht="161.55000000000001" customHeight="1">
      <c r="B77" s="16">
        <v>48</v>
      </c>
      <c r="C77" s="329" t="s">
        <v>99</v>
      </c>
      <c r="D77" s="329"/>
      <c r="E77" s="329"/>
      <c r="F77" s="331" t="s">
        <v>478</v>
      </c>
      <c r="G77" s="332"/>
      <c r="H77" s="16" t="s">
        <v>15</v>
      </c>
      <c r="I77" s="16"/>
      <c r="J77" s="16"/>
      <c r="K77" s="16"/>
    </row>
    <row r="78" spans="2:11" s="1" customFormat="1" ht="136.44999999999999" customHeight="1">
      <c r="B78" s="16">
        <v>49</v>
      </c>
      <c r="C78" s="333" t="s">
        <v>102</v>
      </c>
      <c r="D78" s="333"/>
      <c r="E78" s="333"/>
      <c r="F78" s="420" t="s">
        <v>479</v>
      </c>
      <c r="G78" s="421"/>
      <c r="H78" s="72" t="s">
        <v>27</v>
      </c>
      <c r="I78" s="72"/>
      <c r="J78" s="72"/>
      <c r="K78" s="72"/>
    </row>
    <row r="79" spans="2:11" s="1" customFormat="1" ht="167.95" customHeight="1">
      <c r="B79" s="16">
        <v>50</v>
      </c>
      <c r="C79" s="333" t="s">
        <v>104</v>
      </c>
      <c r="D79" s="333"/>
      <c r="E79" s="333"/>
      <c r="F79" s="338"/>
      <c r="G79" s="338"/>
      <c r="H79" s="20"/>
      <c r="I79" s="20"/>
      <c r="J79" s="20"/>
      <c r="K79" s="20"/>
    </row>
    <row r="80" spans="2:11" s="1" customFormat="1" ht="176.95" customHeight="1">
      <c r="B80" s="325" t="s">
        <v>219</v>
      </c>
      <c r="C80" s="326"/>
      <c r="D80" s="327"/>
      <c r="E80" s="17" t="s">
        <v>220</v>
      </c>
      <c r="F80" s="134"/>
      <c r="G80" s="135" t="s">
        <v>221</v>
      </c>
      <c r="H80" s="135" t="s">
        <v>222</v>
      </c>
      <c r="I80" s="135" t="s">
        <v>223</v>
      </c>
      <c r="J80" s="135" t="s">
        <v>5</v>
      </c>
      <c r="K80" s="135" t="s">
        <v>4</v>
      </c>
    </row>
    <row r="81" spans="2:11" s="1" customFormat="1" ht="42.75" customHeight="1">
      <c r="B81" s="328" t="s">
        <v>224</v>
      </c>
      <c r="C81" s="328"/>
      <c r="D81" s="328"/>
      <c r="E81" s="328"/>
      <c r="F81" s="13"/>
      <c r="G81" s="8"/>
      <c r="H81" s="8"/>
      <c r="I81" s="24"/>
      <c r="J81" s="33">
        <f>I81*H81*G81*E82</f>
        <v>0</v>
      </c>
      <c r="K81" s="17"/>
    </row>
    <row r="82" spans="2:11" s="1" customFormat="1">
      <c r="B82" s="334" t="s">
        <v>309</v>
      </c>
      <c r="C82" s="334"/>
      <c r="D82" s="334"/>
      <c r="E82" s="7">
        <v>0</v>
      </c>
      <c r="F82" s="13"/>
      <c r="G82" s="13"/>
      <c r="H82" s="13"/>
      <c r="I82" s="24"/>
      <c r="J82" s="33">
        <f>SUM(J81:J81)</f>
        <v>0</v>
      </c>
      <c r="K82" s="8" t="s">
        <v>21</v>
      </c>
    </row>
    <row r="83" spans="2:11" s="1" customFormat="1" ht="50.3" customHeight="1">
      <c r="B83" s="318" t="s">
        <v>227</v>
      </c>
      <c r="C83" s="318"/>
      <c r="D83" s="318"/>
      <c r="E83" s="5"/>
      <c r="F83" s="13"/>
      <c r="G83" s="13"/>
      <c r="H83" s="13"/>
      <c r="I83" s="24"/>
      <c r="J83" s="8"/>
      <c r="K83" s="8"/>
    </row>
    <row r="84" spans="2:11" s="1" customFormat="1">
      <c r="B84" s="8"/>
      <c r="C84" s="31"/>
      <c r="D84" s="8"/>
      <c r="E84" s="5"/>
      <c r="F84" s="13"/>
      <c r="G84" s="13"/>
      <c r="H84" s="13"/>
      <c r="I84" s="8"/>
      <c r="J84" s="13"/>
      <c r="K84" s="14"/>
    </row>
    <row r="85" spans="2:11" s="1" customFormat="1">
      <c r="B85" s="14"/>
      <c r="C85" s="8"/>
      <c r="D85" s="8"/>
      <c r="E85" s="13"/>
      <c r="F85" s="82"/>
      <c r="G85" s="13"/>
      <c r="H85" s="13"/>
      <c r="I85" s="8"/>
      <c r="J85" s="13"/>
      <c r="K85" s="14"/>
    </row>
    <row r="86" spans="2:11">
      <c r="B86" s="2"/>
      <c r="C86" s="2"/>
      <c r="D86" s="2"/>
      <c r="G86" s="3"/>
      <c r="K86" s="2"/>
    </row>
  </sheetData>
  <mergeCells count="115">
    <mergeCell ref="E9:K9"/>
    <mergeCell ref="G13:I13"/>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76:E76"/>
    <mergeCell ref="F76:G76"/>
    <mergeCell ref="C67:E67"/>
    <mergeCell ref="F67:G67"/>
    <mergeCell ref="C68:E68"/>
    <mergeCell ref="F68:G68"/>
    <mergeCell ref="C69:E69"/>
    <mergeCell ref="F69:G69"/>
    <mergeCell ref="C70:E70"/>
    <mergeCell ref="F70:G70"/>
    <mergeCell ref="C71:E71"/>
    <mergeCell ref="F71:G71"/>
    <mergeCell ref="B83:D83"/>
    <mergeCell ref="B13:B14"/>
    <mergeCell ref="C13:C14"/>
    <mergeCell ref="D13:D14"/>
    <mergeCell ref="E13:E14"/>
    <mergeCell ref="J13:J14"/>
    <mergeCell ref="K13:K14"/>
    <mergeCell ref="C77:E77"/>
    <mergeCell ref="F77:G77"/>
    <mergeCell ref="C78:E78"/>
    <mergeCell ref="F78:G78"/>
    <mergeCell ref="C79:E79"/>
    <mergeCell ref="F79:G79"/>
    <mergeCell ref="B80:D80"/>
    <mergeCell ref="B81:E81"/>
    <mergeCell ref="B82:D82"/>
    <mergeCell ref="C72:E72"/>
    <mergeCell ref="F72:G72"/>
    <mergeCell ref="C73:E73"/>
    <mergeCell ref="F73:G73"/>
    <mergeCell ref="C74:E74"/>
    <mergeCell ref="F74:G74"/>
    <mergeCell ref="C75:E75"/>
    <mergeCell ref="F75:G75"/>
  </mergeCells>
  <pageMargins left="0.75" right="0.75" top="1" bottom="1" header="0.5" footer="0.5"/>
  <pageSetup scale="3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2:K137"/>
  <sheetViews>
    <sheetView view="pageBreakPreview" zoomScale="54" zoomScaleNormal="70" zoomScaleSheetLayoutView="54"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9.33203125" style="2" customWidth="1"/>
    <col min="8" max="8" width="13.6640625" style="2" customWidth="1"/>
    <col min="9" max="9" width="14.88671875" style="2" customWidth="1"/>
    <col min="10" max="10" width="19.88671875" style="179" customWidth="1"/>
    <col min="11" max="11" width="35" style="3" customWidth="1"/>
    <col min="12" max="16384" width="8.88671875" style="2"/>
  </cols>
  <sheetData>
    <row r="2" spans="2:11" ht="29.6">
      <c r="B2" s="5" t="s">
        <v>116</v>
      </c>
      <c r="C2" s="6" t="s">
        <v>117</v>
      </c>
      <c r="D2" s="4">
        <f>219.867-124.89</f>
        <v>94.97699999999999</v>
      </c>
      <c r="E2" s="2" t="s">
        <v>749</v>
      </c>
    </row>
    <row r="3" spans="2:11">
      <c r="B3" s="5" t="s">
        <v>118</v>
      </c>
      <c r="C3" s="7"/>
    </row>
    <row r="4" spans="2:11">
      <c r="B4" s="5" t="s">
        <v>119</v>
      </c>
      <c r="C4" s="8" t="s">
        <v>120</v>
      </c>
      <c r="E4" s="2" t="s">
        <v>121</v>
      </c>
      <c r="J4" s="179">
        <v>24</v>
      </c>
    </row>
    <row r="5" spans="2:11">
      <c r="B5" s="5" t="s">
        <v>122</v>
      </c>
      <c r="C5" s="7" t="s">
        <v>123</v>
      </c>
    </row>
    <row r="6" spans="2:11">
      <c r="B6" s="5" t="s">
        <v>124</v>
      </c>
      <c r="C6" s="7"/>
    </row>
    <row r="7" spans="2:11">
      <c r="B7" s="5" t="s">
        <v>125</v>
      </c>
      <c r="C7" s="7">
        <v>1</v>
      </c>
    </row>
    <row r="8" spans="2:11">
      <c r="B8" s="5" t="s">
        <v>126</v>
      </c>
      <c r="C8" s="7" t="s">
        <v>127</v>
      </c>
    </row>
    <row r="9" spans="2:11" ht="29.6">
      <c r="B9" s="9" t="s">
        <v>128</v>
      </c>
      <c r="C9" s="7">
        <v>2</v>
      </c>
      <c r="E9" s="335"/>
      <c r="F9" s="335"/>
      <c r="G9" s="335"/>
      <c r="H9" s="335"/>
      <c r="I9" s="335"/>
      <c r="J9" s="336"/>
      <c r="K9" s="335"/>
    </row>
    <row r="10" spans="2:11">
      <c r="B10" s="5" t="s">
        <v>129</v>
      </c>
      <c r="C10" s="7" t="s">
        <v>130</v>
      </c>
      <c r="J10" s="180"/>
    </row>
    <row r="11" spans="2:11">
      <c r="B11" s="5" t="s">
        <v>131</v>
      </c>
      <c r="C11" s="7" t="s">
        <v>132</v>
      </c>
    </row>
    <row r="12" spans="2:11">
      <c r="B12" s="10"/>
      <c r="C12" s="11"/>
    </row>
    <row r="13" spans="2:11">
      <c r="B13" s="319" t="s">
        <v>133</v>
      </c>
      <c r="C13" s="319" t="s">
        <v>134</v>
      </c>
      <c r="D13" s="319" t="s">
        <v>135</v>
      </c>
      <c r="E13" s="319" t="s">
        <v>136</v>
      </c>
      <c r="F13" s="12"/>
      <c r="G13" s="319" t="s">
        <v>137</v>
      </c>
      <c r="H13" s="319"/>
      <c r="I13" s="319"/>
      <c r="J13" s="320" t="s">
        <v>138</v>
      </c>
      <c r="K13" s="319" t="s">
        <v>139</v>
      </c>
    </row>
    <row r="14" spans="2:11">
      <c r="B14" s="319"/>
      <c r="C14" s="319"/>
      <c r="D14" s="319"/>
      <c r="E14" s="319"/>
      <c r="F14" s="12" t="s">
        <v>140</v>
      </c>
      <c r="G14" s="12" t="s">
        <v>141</v>
      </c>
      <c r="H14" s="12" t="s">
        <v>142</v>
      </c>
      <c r="I14" s="12" t="s">
        <v>143</v>
      </c>
      <c r="J14" s="320"/>
      <c r="K14" s="319"/>
    </row>
    <row r="15" spans="2:11" ht="35.200000000000003" customHeight="1">
      <c r="B15" s="16" t="s">
        <v>144</v>
      </c>
      <c r="C15" s="8" t="s">
        <v>145</v>
      </c>
      <c r="D15" s="16" t="s">
        <v>146</v>
      </c>
      <c r="E15" s="8" t="s">
        <v>147</v>
      </c>
      <c r="F15" s="8">
        <v>2</v>
      </c>
      <c r="G15" s="8">
        <v>5.5</v>
      </c>
      <c r="H15" s="8"/>
      <c r="I15" s="8"/>
      <c r="J15" s="89">
        <f>F15*G15</f>
        <v>11</v>
      </c>
      <c r="K15" s="16" t="s">
        <v>148</v>
      </c>
    </row>
    <row r="16" spans="2:11" ht="35.200000000000003" customHeight="1">
      <c r="B16" s="16" t="s">
        <v>149</v>
      </c>
      <c r="C16" s="8" t="s">
        <v>150</v>
      </c>
      <c r="D16" s="8" t="s">
        <v>151</v>
      </c>
      <c r="E16" s="16" t="s">
        <v>152</v>
      </c>
      <c r="F16" s="8">
        <v>2</v>
      </c>
      <c r="G16" s="8">
        <v>14.5</v>
      </c>
      <c r="H16" s="8"/>
      <c r="I16" s="8"/>
      <c r="J16" s="89">
        <f>F16*G16</f>
        <v>29</v>
      </c>
      <c r="K16" s="16" t="s">
        <v>148</v>
      </c>
    </row>
    <row r="17" spans="2:11" ht="35.200000000000003" customHeight="1">
      <c r="B17" s="16" t="s">
        <v>153</v>
      </c>
      <c r="C17" s="8" t="s">
        <v>154</v>
      </c>
      <c r="D17" s="16" t="s">
        <v>155</v>
      </c>
      <c r="E17" s="8" t="s">
        <v>156</v>
      </c>
      <c r="F17" s="8"/>
      <c r="G17" s="8"/>
      <c r="H17" s="8"/>
      <c r="I17" s="8"/>
      <c r="J17" s="95">
        <f>((1*1.8)+(1.2*2)+(0.9*1.3)+(1*1.5)+(1*1.2)+(1*1)+(3*0.5))+0.175</f>
        <v>10.745000000000001</v>
      </c>
      <c r="K17" s="16" t="s">
        <v>157</v>
      </c>
    </row>
    <row r="18" spans="2:11" s="90" customFormat="1" ht="35.200000000000003" customHeight="1">
      <c r="B18" s="8" t="s">
        <v>153</v>
      </c>
      <c r="C18" s="8" t="s">
        <v>158</v>
      </c>
      <c r="D18" s="8" t="s">
        <v>159</v>
      </c>
      <c r="E18" s="8" t="s">
        <v>160</v>
      </c>
      <c r="F18" s="8">
        <v>7</v>
      </c>
      <c r="G18" s="8">
        <v>1.2</v>
      </c>
      <c r="H18" s="8"/>
      <c r="I18" s="8"/>
      <c r="J18" s="89">
        <f>F18*G18</f>
        <v>8.4</v>
      </c>
      <c r="K18" s="16" t="s">
        <v>161</v>
      </c>
    </row>
    <row r="19" spans="2:11" ht="35.200000000000003" customHeight="1">
      <c r="B19" s="8" t="s">
        <v>162</v>
      </c>
      <c r="C19" s="4" t="s">
        <v>163</v>
      </c>
      <c r="D19" s="8" t="s">
        <v>164</v>
      </c>
      <c r="E19" s="8" t="s">
        <v>165</v>
      </c>
      <c r="F19" s="8">
        <v>4</v>
      </c>
      <c r="G19" s="8">
        <v>30</v>
      </c>
      <c r="H19" s="237">
        <v>0.1</v>
      </c>
      <c r="I19" s="8">
        <v>0.18</v>
      </c>
      <c r="J19" s="89">
        <f>PRODUCT(F19:I19)</f>
        <v>2.16</v>
      </c>
      <c r="K19" s="8" t="s">
        <v>166</v>
      </c>
    </row>
    <row r="20" spans="2:11" ht="35.200000000000003" customHeight="1">
      <c r="B20" s="14"/>
      <c r="C20" s="8"/>
      <c r="D20" s="8"/>
      <c r="E20" s="13"/>
      <c r="F20" s="13"/>
      <c r="G20" s="13"/>
      <c r="H20" s="13"/>
      <c r="I20" s="13"/>
      <c r="J20" s="88"/>
      <c r="K20" s="14"/>
    </row>
    <row r="21" spans="2:11" ht="35.200000000000003" customHeight="1">
      <c r="B21" s="14"/>
      <c r="C21" s="8"/>
      <c r="D21" s="8"/>
      <c r="E21" s="13"/>
      <c r="F21" s="13"/>
      <c r="G21" s="13"/>
      <c r="H21" s="13"/>
      <c r="I21" s="13"/>
      <c r="J21" s="88"/>
      <c r="K21" s="14"/>
    </row>
    <row r="22" spans="2:11" ht="35.200000000000003" customHeight="1">
      <c r="B22" s="14"/>
      <c r="C22" s="8"/>
      <c r="D22" s="8"/>
      <c r="E22" s="13"/>
      <c r="F22" s="13"/>
      <c r="G22" s="13"/>
      <c r="H22" s="13"/>
      <c r="I22" s="13"/>
      <c r="J22" s="88"/>
      <c r="K22" s="14"/>
    </row>
    <row r="23" spans="2:11" ht="35.200000000000003" customHeight="1">
      <c r="B23" s="14"/>
      <c r="C23" s="8"/>
      <c r="D23" s="8"/>
      <c r="E23" s="13"/>
      <c r="F23" s="13"/>
      <c r="G23" s="13"/>
      <c r="H23" s="13"/>
      <c r="I23" s="13"/>
      <c r="J23" s="88"/>
      <c r="K23" s="14"/>
    </row>
    <row r="24" spans="2:11" ht="35.200000000000003" customHeight="1">
      <c r="B24" s="14"/>
      <c r="C24" s="8"/>
      <c r="D24" s="8"/>
      <c r="E24" s="13"/>
      <c r="F24" s="13"/>
      <c r="G24" s="13"/>
      <c r="H24" s="13"/>
      <c r="I24" s="13"/>
      <c r="J24" s="88"/>
      <c r="K24" s="14"/>
    </row>
    <row r="25" spans="2:11" ht="35.200000000000003" customHeight="1">
      <c r="B25" s="14"/>
      <c r="C25" s="8"/>
      <c r="D25" s="8"/>
      <c r="E25" s="13"/>
      <c r="F25" s="13"/>
      <c r="G25" s="13"/>
      <c r="H25" s="13"/>
      <c r="I25" s="13"/>
      <c r="J25" s="88"/>
      <c r="K25" s="14"/>
    </row>
    <row r="26" spans="2:11" ht="35.200000000000003" customHeight="1">
      <c r="B26" s="14"/>
      <c r="C26" s="8"/>
      <c r="D26" s="8"/>
      <c r="E26" s="13"/>
      <c r="F26" s="13"/>
      <c r="G26" s="13"/>
      <c r="H26" s="13"/>
      <c r="I26" s="13"/>
      <c r="J26" s="88"/>
      <c r="K26" s="14"/>
    </row>
    <row r="27" spans="2:11" ht="35.200000000000003" customHeight="1">
      <c r="B27" s="14"/>
      <c r="C27" s="8"/>
      <c r="D27" s="8"/>
      <c r="E27" s="13"/>
      <c r="F27" s="13"/>
      <c r="G27" s="13"/>
      <c r="H27" s="13"/>
      <c r="I27" s="13"/>
      <c r="J27" s="88"/>
      <c r="K27" s="14"/>
    </row>
    <row r="28" spans="2:11" ht="35.200000000000003" customHeight="1">
      <c r="B28" s="6" t="s">
        <v>167</v>
      </c>
      <c r="C28" s="7"/>
      <c r="D28" s="7"/>
      <c r="E28" s="6"/>
      <c r="F28" s="6"/>
      <c r="G28" s="15"/>
      <c r="H28" s="13"/>
      <c r="I28" s="12"/>
      <c r="J28" s="181"/>
      <c r="K28" s="14"/>
    </row>
    <row r="29" spans="2:11" ht="35.200000000000003" customHeight="1">
      <c r="B29" s="6"/>
      <c r="C29" s="337" t="s">
        <v>168</v>
      </c>
      <c r="D29" s="337"/>
      <c r="E29" s="6"/>
      <c r="F29" s="6"/>
      <c r="G29" s="15"/>
      <c r="H29" s="14"/>
      <c r="I29" s="7" t="s">
        <v>81</v>
      </c>
      <c r="J29" s="181">
        <f>+J15</f>
        <v>11</v>
      </c>
      <c r="K29" s="14"/>
    </row>
    <row r="30" spans="2:11" ht="35.200000000000003" customHeight="1">
      <c r="B30" s="6"/>
      <c r="C30" s="337" t="s">
        <v>149</v>
      </c>
      <c r="D30" s="337"/>
      <c r="E30" s="16"/>
      <c r="F30" s="16"/>
      <c r="G30" s="8"/>
      <c r="H30" s="8"/>
      <c r="I30" s="7" t="s">
        <v>81</v>
      </c>
      <c r="J30" s="182">
        <f>J16</f>
        <v>29</v>
      </c>
      <c r="K30" s="14"/>
    </row>
    <row r="31" spans="2:11" ht="35.200000000000003" customHeight="1">
      <c r="B31" s="6"/>
      <c r="C31" s="337" t="s">
        <v>155</v>
      </c>
      <c r="D31" s="337"/>
      <c r="E31" s="16"/>
      <c r="F31" s="16"/>
      <c r="G31" s="8"/>
      <c r="H31" s="8"/>
      <c r="I31" s="7" t="s">
        <v>169</v>
      </c>
      <c r="J31" s="183">
        <f>J17</f>
        <v>10.745000000000001</v>
      </c>
      <c r="K31" s="14"/>
    </row>
    <row r="32" spans="2:11" ht="35.200000000000003" customHeight="1">
      <c r="B32" s="14"/>
      <c r="C32" s="338" t="s">
        <v>170</v>
      </c>
      <c r="D32" s="338"/>
      <c r="E32" s="14"/>
      <c r="F32" s="14"/>
      <c r="G32" s="14"/>
      <c r="H32" s="14"/>
      <c r="I32" s="17" t="s">
        <v>81</v>
      </c>
      <c r="J32" s="181">
        <f>J18</f>
        <v>8.4</v>
      </c>
      <c r="K32" s="14"/>
    </row>
    <row r="33" spans="2:11" ht="35.200000000000003" customHeight="1">
      <c r="B33" s="14"/>
      <c r="C33" s="17"/>
      <c r="D33" s="17"/>
      <c r="E33" s="14"/>
      <c r="F33" s="14"/>
      <c r="G33" s="14"/>
      <c r="H33" s="14"/>
      <c r="I33" s="17"/>
      <c r="J33" s="181"/>
      <c r="K33" s="14"/>
    </row>
    <row r="34" spans="2:11">
      <c r="B34" s="14"/>
      <c r="C34" s="13"/>
      <c r="D34" s="13"/>
      <c r="E34" s="13"/>
      <c r="F34" s="13"/>
      <c r="G34" s="13"/>
      <c r="H34" s="13"/>
      <c r="I34" s="13"/>
      <c r="J34" s="181"/>
      <c r="K34" s="24"/>
    </row>
    <row r="35" spans="2:11">
      <c r="B35" s="16"/>
      <c r="C35" s="13"/>
      <c r="D35" s="13"/>
      <c r="E35" s="13"/>
      <c r="F35" s="13"/>
      <c r="G35" s="13"/>
      <c r="H35" s="13"/>
      <c r="I35" s="13"/>
      <c r="J35" s="181"/>
      <c r="K35" s="24"/>
    </row>
    <row r="36" spans="2:11">
      <c r="B36" s="16"/>
      <c r="C36" s="16"/>
      <c r="D36" s="16"/>
      <c r="E36" s="16"/>
      <c r="F36" s="16"/>
      <c r="G36" s="13"/>
      <c r="H36" s="13"/>
      <c r="I36" s="13"/>
      <c r="J36" s="86"/>
      <c r="K36" s="14"/>
    </row>
    <row r="37" spans="2:11">
      <c r="B37" s="14"/>
      <c r="C37" s="8"/>
      <c r="D37" s="8"/>
      <c r="E37" s="13"/>
      <c r="F37" s="13"/>
      <c r="G37" s="13"/>
      <c r="H37" s="13"/>
      <c r="I37" s="13"/>
      <c r="J37" s="88"/>
      <c r="K37" s="14"/>
    </row>
    <row r="38" spans="2:11">
      <c r="B38" s="324" t="s">
        <v>171</v>
      </c>
      <c r="C38" s="324"/>
      <c r="D38" s="324"/>
      <c r="E38" s="324"/>
      <c r="F38" s="324"/>
      <c r="G38" s="324"/>
      <c r="H38" s="324"/>
      <c r="I38" s="324"/>
      <c r="J38" s="339"/>
      <c r="K38" s="14"/>
    </row>
    <row r="39" spans="2:11">
      <c r="B39" s="8"/>
      <c r="C39" s="8"/>
      <c r="D39" s="8"/>
      <c r="E39" s="13"/>
      <c r="F39" s="13"/>
      <c r="G39" s="13"/>
      <c r="H39" s="13"/>
      <c r="I39" s="13"/>
      <c r="J39" s="88"/>
      <c r="K39" s="14"/>
    </row>
    <row r="40" spans="2:11" s="1" customFormat="1">
      <c r="B40" s="6" t="s">
        <v>1</v>
      </c>
      <c r="C40" s="337" t="s">
        <v>2</v>
      </c>
      <c r="D40" s="337"/>
      <c r="E40" s="337"/>
      <c r="F40" s="337" t="s">
        <v>3</v>
      </c>
      <c r="G40" s="337"/>
      <c r="H40" s="7" t="s">
        <v>4</v>
      </c>
      <c r="I40" s="7" t="s">
        <v>5</v>
      </c>
      <c r="J40" s="141" t="s">
        <v>172</v>
      </c>
      <c r="K40" s="7" t="s">
        <v>173</v>
      </c>
    </row>
    <row r="41" spans="2:11" s="1" customFormat="1" ht="12.05" customHeight="1">
      <c r="B41" s="16">
        <v>1</v>
      </c>
      <c r="C41" s="328" t="s">
        <v>174</v>
      </c>
      <c r="D41" s="329"/>
      <c r="E41" s="329"/>
      <c r="F41" s="330" t="s">
        <v>8</v>
      </c>
      <c r="G41" s="330"/>
      <c r="H41" s="8" t="s">
        <v>175</v>
      </c>
      <c r="I41" s="22">
        <v>1</v>
      </c>
      <c r="J41" s="105"/>
      <c r="K41" s="16"/>
    </row>
    <row r="42" spans="2:11" s="1" customFormat="1" ht="12.05" customHeight="1">
      <c r="B42" s="16">
        <v>2</v>
      </c>
      <c r="C42" s="322" t="s">
        <v>176</v>
      </c>
      <c r="D42" s="333"/>
      <c r="E42" s="333"/>
      <c r="F42" s="330" t="s">
        <v>11</v>
      </c>
      <c r="G42" s="330"/>
      <c r="H42" s="16" t="s">
        <v>12</v>
      </c>
      <c r="I42" s="16">
        <v>0</v>
      </c>
      <c r="J42" s="8"/>
      <c r="K42" s="16"/>
    </row>
    <row r="43" spans="2:11" s="1" customFormat="1" ht="12.05" customHeight="1">
      <c r="B43" s="16">
        <v>3</v>
      </c>
      <c r="C43" s="328" t="s">
        <v>177</v>
      </c>
      <c r="D43" s="329"/>
      <c r="E43" s="329"/>
      <c r="F43" s="330" t="s">
        <v>14</v>
      </c>
      <c r="G43" s="330"/>
      <c r="H43" s="16" t="s">
        <v>15</v>
      </c>
      <c r="I43" s="16">
        <v>0</v>
      </c>
      <c r="J43" s="8"/>
      <c r="K43" s="16"/>
    </row>
    <row r="44" spans="2:11" s="1" customFormat="1" ht="12.05" customHeight="1">
      <c r="B44" s="16">
        <v>4</v>
      </c>
      <c r="C44" s="328" t="s">
        <v>178</v>
      </c>
      <c r="D44" s="329"/>
      <c r="E44" s="329"/>
      <c r="F44" s="330" t="s">
        <v>16</v>
      </c>
      <c r="G44" s="330"/>
      <c r="H44" s="16" t="s">
        <v>17</v>
      </c>
      <c r="I44" s="16">
        <v>0</v>
      </c>
      <c r="J44" s="105"/>
      <c r="K44" s="16"/>
    </row>
    <row r="45" spans="2:11" s="1" customFormat="1" ht="12.05" customHeight="1">
      <c r="B45" s="16">
        <v>5</v>
      </c>
      <c r="C45" s="328" t="s">
        <v>179</v>
      </c>
      <c r="D45" s="329"/>
      <c r="E45" s="329"/>
      <c r="F45" s="330" t="s">
        <v>112</v>
      </c>
      <c r="G45" s="330"/>
      <c r="H45" s="16" t="s">
        <v>12</v>
      </c>
      <c r="I45" s="22">
        <v>0</v>
      </c>
      <c r="J45" s="8"/>
      <c r="K45" s="16"/>
    </row>
    <row r="46" spans="2:11" s="1" customFormat="1" ht="12.05" customHeight="1">
      <c r="B46" s="16">
        <v>6</v>
      </c>
      <c r="C46" s="328" t="s">
        <v>180</v>
      </c>
      <c r="D46" s="329"/>
      <c r="E46" s="329"/>
      <c r="F46" s="330" t="s">
        <v>20</v>
      </c>
      <c r="G46" s="330"/>
      <c r="H46" s="8" t="s">
        <v>21</v>
      </c>
      <c r="I46" s="22">
        <f>J98</f>
        <v>743</v>
      </c>
      <c r="J46" s="105"/>
      <c r="K46" s="16"/>
    </row>
    <row r="47" spans="2:11" s="1" customFormat="1" ht="12.05" customHeight="1">
      <c r="B47" s="16">
        <v>7</v>
      </c>
      <c r="C47" s="328" t="s">
        <v>181</v>
      </c>
      <c r="D47" s="329"/>
      <c r="E47" s="329"/>
      <c r="F47" s="330" t="s">
        <v>22</v>
      </c>
      <c r="G47" s="330"/>
      <c r="H47" s="8" t="s">
        <v>23</v>
      </c>
      <c r="I47" s="146">
        <v>0</v>
      </c>
      <c r="J47" s="105"/>
      <c r="K47" s="16"/>
    </row>
    <row r="48" spans="2:11" s="1" customFormat="1" ht="12.05" customHeight="1">
      <c r="B48" s="16">
        <v>8</v>
      </c>
      <c r="C48" s="328" t="s">
        <v>182</v>
      </c>
      <c r="D48" s="329"/>
      <c r="E48" s="329"/>
      <c r="F48" s="330" t="s">
        <v>183</v>
      </c>
      <c r="G48" s="330"/>
      <c r="H48" s="8" t="s">
        <v>25</v>
      </c>
      <c r="I48" s="16">
        <v>0</v>
      </c>
      <c r="J48" s="105"/>
      <c r="K48" s="16"/>
    </row>
    <row r="49" spans="2:11" s="1" customFormat="1" ht="12.05" customHeight="1">
      <c r="B49" s="16">
        <v>9</v>
      </c>
      <c r="C49" s="328" t="s">
        <v>184</v>
      </c>
      <c r="D49" s="329"/>
      <c r="E49" s="329"/>
      <c r="F49" s="330" t="s">
        <v>26</v>
      </c>
      <c r="G49" s="330"/>
      <c r="H49" s="8" t="s">
        <v>27</v>
      </c>
      <c r="I49" s="16"/>
      <c r="J49" s="8"/>
      <c r="K49" s="16"/>
    </row>
    <row r="50" spans="2:11" s="1" customFormat="1" ht="12.05" customHeight="1">
      <c r="B50" s="16">
        <v>10</v>
      </c>
      <c r="C50" s="328" t="s">
        <v>185</v>
      </c>
      <c r="D50" s="329"/>
      <c r="E50" s="329"/>
      <c r="F50" s="330" t="s">
        <v>29</v>
      </c>
      <c r="G50" s="330"/>
      <c r="H50" s="8" t="s">
        <v>27</v>
      </c>
      <c r="I50" s="16">
        <v>0</v>
      </c>
      <c r="J50" s="105"/>
      <c r="K50" s="16"/>
    </row>
    <row r="51" spans="2:11" s="1" customFormat="1" ht="12.05" customHeight="1">
      <c r="B51" s="16">
        <v>11</v>
      </c>
      <c r="C51" s="328" t="s">
        <v>186</v>
      </c>
      <c r="D51" s="329"/>
      <c r="E51" s="329"/>
      <c r="F51" s="330" t="s">
        <v>31</v>
      </c>
      <c r="G51" s="330"/>
      <c r="H51" s="8" t="s">
        <v>27</v>
      </c>
      <c r="I51" s="16">
        <v>0</v>
      </c>
      <c r="J51" s="105"/>
      <c r="K51" s="16"/>
    </row>
    <row r="52" spans="2:11" s="1" customFormat="1" ht="12.05" customHeight="1">
      <c r="B52" s="16">
        <v>12</v>
      </c>
      <c r="C52" s="328" t="s">
        <v>187</v>
      </c>
      <c r="D52" s="329"/>
      <c r="E52" s="329"/>
      <c r="F52" s="330" t="s">
        <v>33</v>
      </c>
      <c r="G52" s="330"/>
      <c r="H52" s="8" t="s">
        <v>27</v>
      </c>
      <c r="I52" s="16">
        <v>0</v>
      </c>
      <c r="J52" s="105"/>
      <c r="K52" s="16"/>
    </row>
    <row r="53" spans="2:11" s="1" customFormat="1" ht="12.05" customHeight="1">
      <c r="B53" s="16">
        <v>13</v>
      </c>
      <c r="C53" s="328" t="s">
        <v>188</v>
      </c>
      <c r="D53" s="329"/>
      <c r="E53" s="329"/>
      <c r="F53" s="330" t="s">
        <v>35</v>
      </c>
      <c r="G53" s="330"/>
      <c r="H53" s="8" t="s">
        <v>27</v>
      </c>
      <c r="I53" s="16">
        <v>0</v>
      </c>
      <c r="J53" s="105"/>
      <c r="K53" s="16"/>
    </row>
    <row r="54" spans="2:11" s="1" customFormat="1" ht="12.05" customHeight="1">
      <c r="B54" s="16">
        <v>14</v>
      </c>
      <c r="C54" s="328" t="s">
        <v>189</v>
      </c>
      <c r="D54" s="329"/>
      <c r="E54" s="329"/>
      <c r="F54" s="330" t="s">
        <v>37</v>
      </c>
      <c r="G54" s="330"/>
      <c r="H54" s="8" t="s">
        <v>27</v>
      </c>
      <c r="I54" s="16">
        <v>0</v>
      </c>
      <c r="J54" s="105"/>
      <c r="K54" s="16"/>
    </row>
    <row r="55" spans="2:11" s="1" customFormat="1" ht="12.05" customHeight="1">
      <c r="B55" s="16">
        <v>15</v>
      </c>
      <c r="C55" s="328" t="s">
        <v>190</v>
      </c>
      <c r="D55" s="329"/>
      <c r="E55" s="329"/>
      <c r="F55" s="330" t="s">
        <v>39</v>
      </c>
      <c r="G55" s="330"/>
      <c r="H55" s="16" t="s">
        <v>12</v>
      </c>
      <c r="I55" s="16">
        <v>0</v>
      </c>
      <c r="J55" s="8"/>
      <c r="K55" s="16"/>
    </row>
    <row r="56" spans="2:11" s="1" customFormat="1" ht="12.05" customHeight="1">
      <c r="B56" s="16">
        <v>16</v>
      </c>
      <c r="C56" s="328" t="s">
        <v>191</v>
      </c>
      <c r="D56" s="329"/>
      <c r="E56" s="329"/>
      <c r="F56" s="330" t="s">
        <v>40</v>
      </c>
      <c r="G56" s="330"/>
      <c r="H56" s="16"/>
      <c r="I56" s="16"/>
      <c r="J56" s="8"/>
      <c r="K56" s="16"/>
    </row>
    <row r="57" spans="2:11" s="1" customFormat="1" ht="12.05" customHeight="1">
      <c r="B57" s="16">
        <v>17</v>
      </c>
      <c r="C57" s="322" t="s">
        <v>41</v>
      </c>
      <c r="D57" s="322"/>
      <c r="E57" s="322"/>
      <c r="F57" s="330" t="s">
        <v>192</v>
      </c>
      <c r="G57" s="330"/>
      <c r="H57" s="7"/>
      <c r="I57" s="16">
        <v>0</v>
      </c>
      <c r="J57" s="8"/>
      <c r="K57" s="16"/>
    </row>
    <row r="58" spans="2:11" s="1" customFormat="1" ht="12.05" customHeight="1">
      <c r="B58" s="16">
        <v>18</v>
      </c>
      <c r="C58" s="328" t="s">
        <v>193</v>
      </c>
      <c r="D58" s="329"/>
      <c r="E58" s="329"/>
      <c r="F58" s="330" t="s">
        <v>43</v>
      </c>
      <c r="G58" s="330"/>
      <c r="H58" s="16" t="s">
        <v>12</v>
      </c>
      <c r="I58" s="16">
        <v>0</v>
      </c>
      <c r="J58" s="8"/>
      <c r="K58" s="16"/>
    </row>
    <row r="59" spans="2:11" s="1" customFormat="1" ht="12.05" customHeight="1">
      <c r="B59" s="16">
        <v>19</v>
      </c>
      <c r="C59" s="328" t="s">
        <v>194</v>
      </c>
      <c r="D59" s="329"/>
      <c r="E59" s="329"/>
      <c r="F59" s="330" t="s">
        <v>45</v>
      </c>
      <c r="G59" s="330"/>
      <c r="H59" s="16" t="s">
        <v>12</v>
      </c>
      <c r="I59" s="22">
        <v>0</v>
      </c>
      <c r="J59" s="8"/>
      <c r="K59" s="8"/>
    </row>
    <row r="60" spans="2:11" s="1" customFormat="1" ht="12.05" customHeight="1">
      <c r="B60" s="16">
        <v>20</v>
      </c>
      <c r="C60" s="328" t="s">
        <v>195</v>
      </c>
      <c r="D60" s="329"/>
      <c r="E60" s="329"/>
      <c r="F60" s="330" t="s">
        <v>47</v>
      </c>
      <c r="G60" s="330"/>
      <c r="H60" s="16" t="s">
        <v>12</v>
      </c>
      <c r="I60" s="16">
        <v>0</v>
      </c>
      <c r="J60" s="8"/>
      <c r="K60" s="16"/>
    </row>
    <row r="61" spans="2:11" s="1" customFormat="1" ht="12.05" customHeight="1">
      <c r="B61" s="16">
        <v>21</v>
      </c>
      <c r="C61" s="328" t="s">
        <v>196</v>
      </c>
      <c r="D61" s="329"/>
      <c r="E61" s="329"/>
      <c r="F61" s="330" t="s">
        <v>48</v>
      </c>
      <c r="G61" s="330"/>
      <c r="H61" s="16" t="s">
        <v>12</v>
      </c>
      <c r="I61" s="22">
        <f>J104</f>
        <v>32</v>
      </c>
      <c r="J61" s="8"/>
      <c r="K61" s="16"/>
    </row>
    <row r="62" spans="2:11" s="1" customFormat="1" ht="12.05" customHeight="1">
      <c r="B62" s="16">
        <v>22</v>
      </c>
      <c r="C62" s="328" t="s">
        <v>197</v>
      </c>
      <c r="D62" s="329"/>
      <c r="E62" s="329"/>
      <c r="F62" s="330" t="s">
        <v>50</v>
      </c>
      <c r="G62" s="330"/>
      <c r="H62" s="16" t="s">
        <v>12</v>
      </c>
      <c r="I62" s="16">
        <v>0</v>
      </c>
      <c r="J62" s="8"/>
      <c r="K62" s="16"/>
    </row>
    <row r="63" spans="2:11" s="1" customFormat="1" ht="12.05" customHeight="1">
      <c r="B63" s="16">
        <v>23</v>
      </c>
      <c r="C63" s="328" t="s">
        <v>51</v>
      </c>
      <c r="D63" s="328"/>
      <c r="E63" s="328"/>
      <c r="F63" s="330"/>
      <c r="G63" s="330"/>
      <c r="H63" s="6"/>
      <c r="I63" s="16">
        <v>0</v>
      </c>
      <c r="J63" s="105"/>
      <c r="K63" s="16"/>
    </row>
    <row r="64" spans="2:11" s="1" customFormat="1" ht="12.05" customHeight="1">
      <c r="B64" s="16">
        <v>24</v>
      </c>
      <c r="C64" s="328" t="s">
        <v>198</v>
      </c>
      <c r="D64" s="329"/>
      <c r="E64" s="329"/>
      <c r="F64" s="330" t="s">
        <v>54</v>
      </c>
      <c r="G64" s="330"/>
      <c r="H64" s="16"/>
      <c r="I64" s="16">
        <v>0</v>
      </c>
      <c r="J64" s="105"/>
      <c r="K64" s="14"/>
    </row>
    <row r="65" spans="2:11" s="1" customFormat="1" ht="12.05" customHeight="1">
      <c r="B65" s="16">
        <v>25</v>
      </c>
      <c r="C65" s="328" t="s">
        <v>199</v>
      </c>
      <c r="D65" s="329"/>
      <c r="E65" s="329"/>
      <c r="F65" s="330" t="s">
        <v>55</v>
      </c>
      <c r="G65" s="330"/>
      <c r="H65" s="8" t="s">
        <v>27</v>
      </c>
      <c r="I65" s="22">
        <v>0</v>
      </c>
      <c r="J65" s="105"/>
      <c r="K65" s="8"/>
    </row>
    <row r="66" spans="2:11" s="1" customFormat="1" ht="12.05" customHeight="1">
      <c r="B66" s="16">
        <v>26</v>
      </c>
      <c r="C66" s="328" t="s">
        <v>200</v>
      </c>
      <c r="D66" s="329"/>
      <c r="E66" s="329"/>
      <c r="F66" s="330" t="s">
        <v>56</v>
      </c>
      <c r="G66" s="330"/>
      <c r="H66" s="8" t="s">
        <v>27</v>
      </c>
      <c r="I66" s="16">
        <v>0</v>
      </c>
      <c r="J66" s="105"/>
      <c r="K66" s="16"/>
    </row>
    <row r="67" spans="2:11" s="1" customFormat="1" ht="12.05" customHeight="1">
      <c r="B67" s="16">
        <v>27</v>
      </c>
      <c r="C67" s="328" t="s">
        <v>201</v>
      </c>
      <c r="D67" s="329"/>
      <c r="E67" s="329"/>
      <c r="F67" s="330" t="s">
        <v>57</v>
      </c>
      <c r="G67" s="330"/>
      <c r="H67" s="8" t="s">
        <v>27</v>
      </c>
      <c r="I67" s="16"/>
      <c r="J67" s="105"/>
      <c r="K67" s="16"/>
    </row>
    <row r="68" spans="2:11" s="1" customFormat="1" ht="12.05" customHeight="1">
      <c r="B68" s="16">
        <v>28</v>
      </c>
      <c r="C68" s="329" t="s">
        <v>202</v>
      </c>
      <c r="D68" s="329"/>
      <c r="E68" s="329"/>
      <c r="F68" s="330" t="s">
        <v>203</v>
      </c>
      <c r="G68" s="330"/>
      <c r="H68" s="8" t="s">
        <v>12</v>
      </c>
      <c r="I68" s="22">
        <f>J137</f>
        <v>13</v>
      </c>
      <c r="J68" s="105"/>
      <c r="K68" s="16"/>
    </row>
    <row r="69" spans="2:11" s="1" customFormat="1" ht="12.05" customHeight="1">
      <c r="B69" s="16">
        <v>29</v>
      </c>
      <c r="C69" s="328" t="s">
        <v>204</v>
      </c>
      <c r="D69" s="329"/>
      <c r="E69" s="329"/>
      <c r="F69" s="330" t="s">
        <v>60</v>
      </c>
      <c r="G69" s="330"/>
      <c r="H69" s="8" t="s">
        <v>12</v>
      </c>
      <c r="I69" s="22">
        <f>J131</f>
        <v>10</v>
      </c>
      <c r="J69" s="105"/>
      <c r="K69" s="16"/>
    </row>
    <row r="70" spans="2:11" s="1" customFormat="1" ht="12.05" customHeight="1">
      <c r="B70" s="16">
        <v>30</v>
      </c>
      <c r="C70" s="328" t="s">
        <v>205</v>
      </c>
      <c r="D70" s="329"/>
      <c r="E70" s="329"/>
      <c r="F70" s="330" t="s">
        <v>62</v>
      </c>
      <c r="G70" s="330"/>
      <c r="H70" s="8" t="s">
        <v>27</v>
      </c>
      <c r="I70" s="22">
        <f>J118</f>
        <v>31</v>
      </c>
      <c r="J70" s="8"/>
      <c r="K70" s="16"/>
    </row>
    <row r="71" spans="2:11" s="1" customFormat="1" ht="12.05" customHeight="1">
      <c r="B71" s="16">
        <v>31</v>
      </c>
      <c r="C71" s="329" t="s">
        <v>206</v>
      </c>
      <c r="D71" s="329"/>
      <c r="E71" s="329"/>
      <c r="F71" s="330" t="s">
        <v>64</v>
      </c>
      <c r="G71" s="330"/>
      <c r="H71" s="8" t="s">
        <v>65</v>
      </c>
      <c r="I71" s="22">
        <f>J125</f>
        <v>18</v>
      </c>
      <c r="J71" s="8"/>
      <c r="K71" s="16"/>
    </row>
    <row r="72" spans="2:11" s="1" customFormat="1" ht="12.05" customHeight="1">
      <c r="B72" s="16">
        <v>32</v>
      </c>
      <c r="C72" s="328" t="s">
        <v>207</v>
      </c>
      <c r="D72" s="329"/>
      <c r="E72" s="329"/>
      <c r="F72" s="330" t="s">
        <v>67</v>
      </c>
      <c r="G72" s="330"/>
      <c r="H72" s="8" t="s">
        <v>208</v>
      </c>
      <c r="I72" s="22">
        <f>J111</f>
        <v>12</v>
      </c>
      <c r="J72" s="8"/>
      <c r="K72" s="16"/>
    </row>
    <row r="73" spans="2:11" s="1" customFormat="1" ht="12.05" customHeight="1">
      <c r="B73" s="16">
        <v>33</v>
      </c>
      <c r="C73" s="328" t="s">
        <v>209</v>
      </c>
      <c r="D73" s="329"/>
      <c r="E73" s="329"/>
      <c r="F73" s="330" t="s">
        <v>69</v>
      </c>
      <c r="G73" s="330"/>
      <c r="H73" s="8" t="s">
        <v>65</v>
      </c>
      <c r="I73" s="22">
        <v>0</v>
      </c>
      <c r="J73" s="105"/>
      <c r="K73" s="16"/>
    </row>
    <row r="74" spans="2:11" s="1" customFormat="1" ht="12.05" customHeight="1">
      <c r="B74" s="16">
        <v>34</v>
      </c>
      <c r="C74" s="328" t="s">
        <v>210</v>
      </c>
      <c r="D74" s="329"/>
      <c r="E74" s="329"/>
      <c r="F74" s="330" t="s">
        <v>71</v>
      </c>
      <c r="G74" s="330"/>
      <c r="H74" s="8" t="s">
        <v>25</v>
      </c>
      <c r="I74" s="16">
        <v>0</v>
      </c>
      <c r="J74" s="8"/>
      <c r="K74" s="16"/>
    </row>
    <row r="75" spans="2:11" s="1" customFormat="1" ht="12.05" customHeight="1">
      <c r="B75" s="16">
        <v>35</v>
      </c>
      <c r="C75" s="328" t="s">
        <v>211</v>
      </c>
      <c r="D75" s="329"/>
      <c r="E75" s="329"/>
      <c r="F75" s="330" t="s">
        <v>72</v>
      </c>
      <c r="G75" s="330"/>
      <c r="H75" s="8" t="s">
        <v>21</v>
      </c>
      <c r="I75" s="16">
        <v>0</v>
      </c>
      <c r="J75" s="105"/>
      <c r="K75" s="16"/>
    </row>
    <row r="76" spans="2:11" s="1" customFormat="1" ht="12.05" customHeight="1">
      <c r="B76" s="16">
        <v>36</v>
      </c>
      <c r="C76" s="328" t="s">
        <v>212</v>
      </c>
      <c r="D76" s="329"/>
      <c r="E76" s="329"/>
      <c r="F76" s="330" t="s">
        <v>115</v>
      </c>
      <c r="G76" s="330"/>
      <c r="H76" s="16" t="s">
        <v>17</v>
      </c>
      <c r="I76" s="16">
        <v>0</v>
      </c>
      <c r="J76" s="105"/>
      <c r="K76" s="16"/>
    </row>
    <row r="77" spans="2:11" s="1" customFormat="1" ht="12.05" customHeight="1">
      <c r="B77" s="16">
        <v>37</v>
      </c>
      <c r="C77" s="328" t="s">
        <v>213</v>
      </c>
      <c r="D77" s="329"/>
      <c r="E77" s="329"/>
      <c r="F77" s="330" t="s">
        <v>75</v>
      </c>
      <c r="G77" s="330"/>
      <c r="H77" s="16" t="s">
        <v>17</v>
      </c>
      <c r="I77" s="16">
        <v>0</v>
      </c>
      <c r="J77" s="105"/>
      <c r="K77" s="16"/>
    </row>
    <row r="78" spans="2:11" s="35" customFormat="1" ht="12.05" customHeight="1">
      <c r="B78" s="16">
        <v>38</v>
      </c>
      <c r="C78" s="333" t="s">
        <v>76</v>
      </c>
      <c r="D78" s="333"/>
      <c r="E78" s="333"/>
      <c r="F78" s="334" t="s">
        <v>77</v>
      </c>
      <c r="G78" s="334"/>
      <c r="H78" s="16" t="s">
        <v>17</v>
      </c>
      <c r="I78" s="24">
        <v>0</v>
      </c>
      <c r="J78" s="105"/>
      <c r="K78" s="16"/>
    </row>
    <row r="79" spans="2:11" s="1" customFormat="1" ht="12.05" customHeight="1">
      <c r="B79" s="16">
        <v>39</v>
      </c>
      <c r="C79" s="329" t="s">
        <v>79</v>
      </c>
      <c r="D79" s="329"/>
      <c r="E79" s="329"/>
      <c r="F79" s="330" t="s">
        <v>80</v>
      </c>
      <c r="G79" s="330"/>
      <c r="H79" s="16" t="s">
        <v>17</v>
      </c>
      <c r="I79" s="24">
        <v>0</v>
      </c>
      <c r="J79" s="105"/>
      <c r="K79" s="16"/>
    </row>
    <row r="80" spans="2:11" s="1" customFormat="1" ht="12.05" customHeight="1">
      <c r="B80" s="16">
        <v>40</v>
      </c>
      <c r="C80" s="333" t="s">
        <v>82</v>
      </c>
      <c r="D80" s="333"/>
      <c r="E80" s="333"/>
      <c r="F80" s="330" t="s">
        <v>83</v>
      </c>
      <c r="G80" s="330"/>
      <c r="H80" s="16" t="s">
        <v>78</v>
      </c>
      <c r="I80" s="24">
        <v>0</v>
      </c>
      <c r="J80" s="105"/>
      <c r="K80" s="16"/>
    </row>
    <row r="81" spans="2:11" s="1" customFormat="1" ht="12.05" customHeight="1">
      <c r="B81" s="16">
        <v>41</v>
      </c>
      <c r="C81" s="329" t="s">
        <v>84</v>
      </c>
      <c r="D81" s="329"/>
      <c r="E81" s="329"/>
      <c r="F81" s="330" t="s">
        <v>85</v>
      </c>
      <c r="G81" s="330"/>
      <c r="H81" s="8" t="s">
        <v>81</v>
      </c>
      <c r="I81" s="16">
        <v>0</v>
      </c>
      <c r="J81" s="105"/>
      <c r="K81" s="16"/>
    </row>
    <row r="82" spans="2:11" s="1" customFormat="1" ht="12.05" customHeight="1">
      <c r="B82" s="16">
        <v>42</v>
      </c>
      <c r="C82" s="333" t="s">
        <v>86</v>
      </c>
      <c r="D82" s="333"/>
      <c r="E82" s="333"/>
      <c r="F82" s="330" t="s">
        <v>87</v>
      </c>
      <c r="G82" s="330"/>
      <c r="H82" s="8" t="s">
        <v>81</v>
      </c>
      <c r="I82" s="16">
        <v>0</v>
      </c>
      <c r="J82" s="105"/>
      <c r="K82" s="16"/>
    </row>
    <row r="83" spans="2:11" s="1" customFormat="1" ht="12.05" customHeight="1">
      <c r="B83" s="16">
        <v>43</v>
      </c>
      <c r="C83" s="329" t="s">
        <v>89</v>
      </c>
      <c r="D83" s="329"/>
      <c r="E83" s="329"/>
      <c r="F83" s="330" t="s">
        <v>87</v>
      </c>
      <c r="G83" s="330"/>
      <c r="H83" s="8" t="s">
        <v>27</v>
      </c>
      <c r="I83" s="16">
        <v>0</v>
      </c>
      <c r="J83" s="105"/>
      <c r="K83" s="16"/>
    </row>
    <row r="84" spans="2:11" s="1" customFormat="1" ht="12.05" customHeight="1">
      <c r="B84" s="16">
        <v>44</v>
      </c>
      <c r="C84" s="329" t="s">
        <v>91</v>
      </c>
      <c r="D84" s="329"/>
      <c r="E84" s="329"/>
      <c r="F84" s="330" t="s">
        <v>92</v>
      </c>
      <c r="G84" s="330"/>
      <c r="H84" s="8" t="s">
        <v>17</v>
      </c>
      <c r="I84" s="16">
        <v>0</v>
      </c>
      <c r="J84" s="105"/>
      <c r="K84" s="16"/>
    </row>
    <row r="85" spans="2:11" s="1" customFormat="1" ht="12.05" customHeight="1">
      <c r="B85" s="16">
        <v>45</v>
      </c>
      <c r="C85" s="329" t="s">
        <v>214</v>
      </c>
      <c r="D85" s="329"/>
      <c r="E85" s="329"/>
      <c r="F85" s="330" t="s">
        <v>94</v>
      </c>
      <c r="G85" s="330"/>
      <c r="H85" s="8" t="s">
        <v>215</v>
      </c>
      <c r="I85" s="16"/>
      <c r="J85" s="105"/>
      <c r="K85" s="16"/>
    </row>
    <row r="86" spans="2:11" s="1" customFormat="1" ht="12.05" customHeight="1">
      <c r="B86" s="16">
        <v>46</v>
      </c>
      <c r="C86" s="329" t="s">
        <v>216</v>
      </c>
      <c r="D86" s="329"/>
      <c r="E86" s="329"/>
      <c r="F86" s="330" t="s">
        <v>96</v>
      </c>
      <c r="G86" s="330"/>
      <c r="H86" s="8" t="s">
        <v>17</v>
      </c>
      <c r="I86" s="22">
        <v>0</v>
      </c>
      <c r="J86" s="105"/>
      <c r="K86" s="16"/>
    </row>
    <row r="87" spans="2:11" s="1" customFormat="1" ht="12.05" customHeight="1">
      <c r="B87" s="16">
        <v>47</v>
      </c>
      <c r="C87" s="329" t="s">
        <v>97</v>
      </c>
      <c r="D87" s="329"/>
      <c r="E87" s="329"/>
      <c r="F87" s="330" t="s">
        <v>98</v>
      </c>
      <c r="G87" s="330"/>
      <c r="H87" s="8" t="s">
        <v>78</v>
      </c>
      <c r="I87" s="22">
        <v>0</v>
      </c>
      <c r="J87" s="184"/>
      <c r="K87" s="16">
        <v>0</v>
      </c>
    </row>
    <row r="88" spans="2:11" s="1" customFormat="1" ht="12.05" customHeight="1">
      <c r="B88" s="16">
        <v>48</v>
      </c>
      <c r="C88" s="329" t="s">
        <v>99</v>
      </c>
      <c r="D88" s="329"/>
      <c r="E88" s="329"/>
      <c r="F88" s="331" t="s">
        <v>100</v>
      </c>
      <c r="G88" s="332"/>
      <c r="H88" s="16" t="s">
        <v>217</v>
      </c>
      <c r="I88" s="20">
        <v>0</v>
      </c>
      <c r="J88" s="184"/>
      <c r="K88" s="20"/>
    </row>
    <row r="89" spans="2:11" s="1" customFormat="1" ht="12.05" customHeight="1">
      <c r="B89" s="16">
        <v>49</v>
      </c>
      <c r="C89" s="333" t="s">
        <v>102</v>
      </c>
      <c r="D89" s="333"/>
      <c r="E89" s="333"/>
      <c r="F89" s="331" t="s">
        <v>218</v>
      </c>
      <c r="G89" s="332"/>
      <c r="H89" s="16" t="s">
        <v>15</v>
      </c>
      <c r="I89" s="16">
        <f>J19+0.1</f>
        <v>2.2600000000000002</v>
      </c>
      <c r="J89" s="184"/>
      <c r="K89" s="16"/>
    </row>
    <row r="90" spans="2:11" s="1" customFormat="1" ht="12.05" customHeight="1">
      <c r="B90" s="16">
        <v>50</v>
      </c>
      <c r="C90" s="333" t="s">
        <v>104</v>
      </c>
      <c r="D90" s="333"/>
      <c r="E90" s="333"/>
      <c r="F90" s="331" t="s">
        <v>105</v>
      </c>
      <c r="G90" s="332"/>
      <c r="H90" s="16" t="s">
        <v>217</v>
      </c>
      <c r="I90" s="16">
        <v>0</v>
      </c>
      <c r="J90" s="184"/>
      <c r="K90" s="16"/>
    </row>
    <row r="91" spans="2:11" s="1" customFormat="1">
      <c r="B91" s="325" t="s">
        <v>219</v>
      </c>
      <c r="C91" s="326"/>
      <c r="D91" s="327"/>
      <c r="E91" s="17" t="s">
        <v>220</v>
      </c>
      <c r="F91" s="17"/>
      <c r="G91" s="17" t="s">
        <v>221</v>
      </c>
      <c r="H91" s="17" t="s">
        <v>222</v>
      </c>
      <c r="I91" s="7" t="s">
        <v>223</v>
      </c>
      <c r="J91" s="185" t="s">
        <v>5</v>
      </c>
      <c r="K91" s="17" t="s">
        <v>4</v>
      </c>
    </row>
    <row r="92" spans="2:11" s="1" customFormat="1">
      <c r="B92" s="7"/>
      <c r="C92" s="7"/>
      <c r="D92" s="7"/>
      <c r="E92" s="17"/>
      <c r="F92" s="17"/>
      <c r="G92" s="17"/>
      <c r="H92" s="17"/>
      <c r="I92" s="7"/>
      <c r="J92" s="185"/>
      <c r="K92" s="17"/>
    </row>
    <row r="93" spans="2:11" s="1" customFormat="1">
      <c r="B93" s="14"/>
      <c r="C93" s="7"/>
      <c r="D93" s="7"/>
      <c r="E93" s="17"/>
      <c r="F93" s="17"/>
      <c r="G93" s="17"/>
      <c r="H93" s="17"/>
      <c r="I93" s="7"/>
      <c r="J93" s="185"/>
      <c r="K93" s="17"/>
    </row>
    <row r="94" spans="2:11" s="1" customFormat="1">
      <c r="B94" s="328" t="s">
        <v>224</v>
      </c>
      <c r="C94" s="328"/>
      <c r="D94" s="328"/>
      <c r="E94" s="328"/>
      <c r="F94" s="13"/>
      <c r="G94" s="20"/>
      <c r="H94" s="20"/>
      <c r="I94" s="20"/>
      <c r="J94" s="20"/>
      <c r="K94" s="17"/>
    </row>
    <row r="95" spans="2:11" s="1" customFormat="1">
      <c r="B95" s="317" t="s">
        <v>225</v>
      </c>
      <c r="C95" s="317"/>
      <c r="D95" s="317"/>
      <c r="E95" s="7"/>
      <c r="F95" s="13"/>
      <c r="G95" s="20">
        <v>15</v>
      </c>
      <c r="H95" s="13">
        <v>10</v>
      </c>
      <c r="I95" s="13">
        <v>4.5</v>
      </c>
      <c r="J95" s="87">
        <f>G95*H95*I95</f>
        <v>675</v>
      </c>
      <c r="K95" s="17"/>
    </row>
    <row r="96" spans="2:11" s="1" customFormat="1">
      <c r="B96" s="317" t="s">
        <v>226</v>
      </c>
      <c r="C96" s="317"/>
      <c r="D96" s="317"/>
      <c r="E96" s="7"/>
      <c r="F96" s="13"/>
      <c r="G96" s="8"/>
      <c r="H96" s="8"/>
      <c r="I96" s="24"/>
      <c r="J96" s="85">
        <f>J95*0.1</f>
        <v>67.5</v>
      </c>
      <c r="K96" s="17"/>
    </row>
    <row r="97" spans="2:11" s="1" customFormat="1">
      <c r="B97" s="318" t="s">
        <v>227</v>
      </c>
      <c r="C97" s="318"/>
      <c r="D97" s="318"/>
      <c r="E97" s="5"/>
      <c r="F97" s="13"/>
      <c r="G97" s="13"/>
      <c r="H97" s="13"/>
      <c r="I97" s="24"/>
      <c r="J97" s="85">
        <f>SUM(J95:J96)</f>
        <v>742.5</v>
      </c>
      <c r="K97" s="8" t="s">
        <v>228</v>
      </c>
    </row>
    <row r="98" spans="2:11" s="1" customFormat="1">
      <c r="B98" s="8"/>
      <c r="C98" s="31"/>
      <c r="D98" s="147" t="s">
        <v>227</v>
      </c>
      <c r="E98" s="5"/>
      <c r="F98" s="13"/>
      <c r="G98" s="13"/>
      <c r="H98" s="13"/>
      <c r="I98" s="24"/>
      <c r="J98" s="89">
        <f>ROUNDUP(J97,0)</f>
        <v>743</v>
      </c>
      <c r="K98" s="8" t="s">
        <v>228</v>
      </c>
    </row>
    <row r="99" spans="2:11" s="1" customFormat="1">
      <c r="B99" s="14"/>
      <c r="C99" s="8"/>
      <c r="D99" s="8"/>
      <c r="E99" s="13"/>
      <c r="F99" s="13"/>
      <c r="G99" s="13"/>
      <c r="H99" s="13"/>
      <c r="I99" s="8"/>
      <c r="J99" s="88"/>
      <c r="K99" s="14"/>
    </row>
    <row r="100" spans="2:11" s="1" customFormat="1">
      <c r="B100" s="324" t="s">
        <v>229</v>
      </c>
      <c r="C100" s="324"/>
      <c r="D100" s="324"/>
      <c r="E100" s="20"/>
      <c r="F100" s="20"/>
      <c r="G100" s="20"/>
      <c r="H100" s="20"/>
      <c r="I100" s="20"/>
      <c r="J100" s="140"/>
      <c r="K100" s="14"/>
    </row>
    <row r="101" spans="2:11" s="1" customFormat="1">
      <c r="B101" s="317" t="s">
        <v>225</v>
      </c>
      <c r="C101" s="317"/>
      <c r="D101" s="317"/>
      <c r="E101" s="82">
        <v>2</v>
      </c>
      <c r="F101" s="82"/>
      <c r="G101" s="13">
        <v>14.5</v>
      </c>
      <c r="H101" s="13"/>
      <c r="I101" s="8"/>
      <c r="J101" s="89">
        <f>J30</f>
        <v>29</v>
      </c>
      <c r="K101" s="14"/>
    </row>
    <row r="102" spans="2:11" s="1" customFormat="1">
      <c r="B102" s="317" t="s">
        <v>230</v>
      </c>
      <c r="C102" s="317"/>
      <c r="D102" s="317"/>
      <c r="E102" s="73"/>
      <c r="F102" s="73"/>
      <c r="G102" s="13"/>
      <c r="H102" s="13"/>
      <c r="I102" s="8"/>
      <c r="J102" s="85">
        <f>J101*0.1</f>
        <v>2.9000000000000004</v>
      </c>
      <c r="K102" s="14"/>
    </row>
    <row r="103" spans="2:11" s="1" customFormat="1">
      <c r="B103" s="318" t="s">
        <v>227</v>
      </c>
      <c r="C103" s="318"/>
      <c r="D103" s="318"/>
      <c r="E103" s="73"/>
      <c r="F103" s="73"/>
      <c r="G103" s="13"/>
      <c r="H103" s="13"/>
      <c r="I103" s="8"/>
      <c r="J103" s="85">
        <f>SUM(J101:J102)</f>
        <v>31.9</v>
      </c>
      <c r="K103" s="8" t="s">
        <v>81</v>
      </c>
    </row>
    <row r="104" spans="2:11" s="1" customFormat="1">
      <c r="B104" s="318" t="s">
        <v>227</v>
      </c>
      <c r="C104" s="318"/>
      <c r="D104" s="318"/>
      <c r="E104" s="73"/>
      <c r="F104" s="73"/>
      <c r="G104" s="13"/>
      <c r="H104" s="13"/>
      <c r="I104" s="8"/>
      <c r="J104" s="85">
        <f>ROUND(J103,0)</f>
        <v>32</v>
      </c>
      <c r="K104" s="8" t="s">
        <v>81</v>
      </c>
    </row>
    <row r="105" spans="2:11" s="1" customFormat="1">
      <c r="B105" s="30"/>
      <c r="C105" s="30"/>
      <c r="D105" s="30"/>
      <c r="E105" s="73"/>
      <c r="F105" s="73"/>
      <c r="G105" s="13"/>
      <c r="H105" s="13"/>
      <c r="I105" s="8"/>
      <c r="J105" s="85"/>
      <c r="K105" s="8"/>
    </row>
    <row r="106" spans="2:11" s="1" customFormat="1">
      <c r="B106" s="20"/>
      <c r="C106" s="20"/>
      <c r="D106" s="20"/>
      <c r="E106" s="73"/>
      <c r="F106" s="73"/>
      <c r="G106" s="13"/>
      <c r="H106" s="13"/>
      <c r="I106" s="8"/>
      <c r="J106" s="95"/>
      <c r="K106" s="8"/>
    </row>
    <row r="107" spans="2:11" s="1" customFormat="1">
      <c r="B107" s="324" t="s">
        <v>231</v>
      </c>
      <c r="C107" s="324"/>
      <c r="D107" s="324"/>
      <c r="E107" s="73"/>
      <c r="F107" s="73"/>
      <c r="G107" s="13"/>
      <c r="H107" s="13"/>
      <c r="I107" s="8"/>
      <c r="J107" s="95"/>
      <c r="K107" s="8"/>
    </row>
    <row r="108" spans="2:11" s="1" customFormat="1">
      <c r="B108" s="317" t="s">
        <v>225</v>
      </c>
      <c r="C108" s="317"/>
      <c r="D108" s="317"/>
      <c r="E108" s="73"/>
      <c r="F108" s="73"/>
      <c r="G108" s="13"/>
      <c r="H108" s="13"/>
      <c r="I108" s="8"/>
      <c r="J108" s="95">
        <f>J31</f>
        <v>10.745000000000001</v>
      </c>
      <c r="K108" s="8"/>
    </row>
    <row r="109" spans="2:11" s="1" customFormat="1">
      <c r="B109" s="317" t="s">
        <v>230</v>
      </c>
      <c r="C109" s="317"/>
      <c r="D109" s="317"/>
      <c r="E109" s="147"/>
      <c r="F109" s="73"/>
      <c r="G109" s="13"/>
      <c r="H109" s="13"/>
      <c r="I109" s="8"/>
      <c r="J109" s="85">
        <f>J108*0.1</f>
        <v>1.0745000000000002</v>
      </c>
      <c r="K109" s="8"/>
    </row>
    <row r="110" spans="2:11" s="1" customFormat="1">
      <c r="B110" s="321" t="s">
        <v>232</v>
      </c>
      <c r="C110" s="321"/>
      <c r="D110" s="321"/>
      <c r="E110" s="73"/>
      <c r="F110" s="73"/>
      <c r="G110" s="13"/>
      <c r="H110" s="13"/>
      <c r="I110" s="8"/>
      <c r="J110" s="85">
        <f>SUM(J108:J109)</f>
        <v>11.819500000000001</v>
      </c>
      <c r="K110" s="8"/>
    </row>
    <row r="111" spans="2:11" s="1" customFormat="1">
      <c r="B111" s="321" t="s">
        <v>232</v>
      </c>
      <c r="C111" s="321"/>
      <c r="D111" s="321"/>
      <c r="E111" s="73"/>
      <c r="F111" s="73"/>
      <c r="G111" s="13"/>
      <c r="H111" s="13"/>
      <c r="I111" s="8"/>
      <c r="J111" s="85">
        <f>ROUNDUP(J110,0)</f>
        <v>12</v>
      </c>
      <c r="K111" s="8" t="s">
        <v>169</v>
      </c>
    </row>
    <row r="112" spans="2:11">
      <c r="B112" s="14"/>
      <c r="C112" s="8"/>
      <c r="D112" s="8"/>
      <c r="E112" s="13"/>
      <c r="F112" s="13"/>
      <c r="G112" s="13"/>
      <c r="H112" s="13"/>
      <c r="I112" s="13"/>
      <c r="J112" s="88"/>
      <c r="K112" s="14"/>
    </row>
    <row r="113" spans="2:11">
      <c r="B113" s="322" t="s">
        <v>233</v>
      </c>
      <c r="C113" s="322"/>
      <c r="D113" s="322"/>
      <c r="E113" s="322"/>
      <c r="F113" s="5"/>
      <c r="G113" s="13"/>
      <c r="H113" s="13"/>
      <c r="I113" s="8"/>
      <c r="J113" s="85"/>
      <c r="K113" s="8"/>
    </row>
    <row r="114" spans="2:11">
      <c r="B114" s="317" t="s">
        <v>225</v>
      </c>
      <c r="C114" s="317"/>
      <c r="D114" s="317"/>
      <c r="E114" s="5"/>
      <c r="F114" s="5"/>
      <c r="G114" s="13"/>
      <c r="H114" s="13"/>
      <c r="I114" s="8"/>
      <c r="J114" s="85">
        <f>J32</f>
        <v>8.4</v>
      </c>
      <c r="K114" s="14"/>
    </row>
    <row r="115" spans="2:11">
      <c r="B115" s="317" t="s">
        <v>234</v>
      </c>
      <c r="C115" s="317"/>
      <c r="D115" s="317"/>
      <c r="E115" s="5"/>
      <c r="F115" s="5"/>
      <c r="G115" s="323"/>
      <c r="H115" s="323"/>
      <c r="I115" s="323"/>
      <c r="J115" s="85">
        <f>J114/0.3</f>
        <v>28.000000000000004</v>
      </c>
      <c r="K115" s="14"/>
    </row>
    <row r="116" spans="2:11">
      <c r="B116" s="321" t="s">
        <v>230</v>
      </c>
      <c r="C116" s="321"/>
      <c r="D116" s="321"/>
      <c r="E116" s="82"/>
      <c r="F116" s="82"/>
      <c r="G116" s="82"/>
      <c r="H116" s="13"/>
      <c r="I116" s="8"/>
      <c r="J116" s="85">
        <f>J115*0.1</f>
        <v>2.8000000000000007</v>
      </c>
      <c r="K116" s="8" t="s">
        <v>235</v>
      </c>
    </row>
    <row r="117" spans="2:11">
      <c r="B117" s="321" t="s">
        <v>227</v>
      </c>
      <c r="C117" s="321"/>
      <c r="D117" s="321"/>
      <c r="E117" s="13"/>
      <c r="F117" s="13"/>
      <c r="G117" s="13"/>
      <c r="H117" s="13"/>
      <c r="I117" s="13"/>
      <c r="J117" s="86">
        <f>J115+J116</f>
        <v>30.800000000000004</v>
      </c>
      <c r="K117" s="8" t="s">
        <v>235</v>
      </c>
    </row>
    <row r="118" spans="2:11">
      <c r="B118" s="321" t="s">
        <v>227</v>
      </c>
      <c r="C118" s="321"/>
      <c r="D118" s="321"/>
      <c r="E118" s="13"/>
      <c r="F118" s="13"/>
      <c r="G118" s="13"/>
      <c r="H118" s="13"/>
      <c r="I118" s="13"/>
      <c r="J118" s="87">
        <f>ROUNDUP(J117,0)</f>
        <v>31</v>
      </c>
      <c r="K118" s="14"/>
    </row>
    <row r="119" spans="2:11">
      <c r="B119" s="14"/>
      <c r="C119" s="8"/>
      <c r="D119" s="8"/>
      <c r="E119" s="13"/>
      <c r="F119" s="13"/>
      <c r="G119" s="13"/>
      <c r="H119" s="13"/>
      <c r="I119" s="13"/>
      <c r="J119" s="88"/>
      <c r="K119" s="14"/>
    </row>
    <row r="120" spans="2:11">
      <c r="B120" s="322" t="s">
        <v>236</v>
      </c>
      <c r="C120" s="322"/>
      <c r="D120" s="322"/>
      <c r="E120" s="322"/>
      <c r="F120" s="5"/>
      <c r="G120" s="13"/>
      <c r="H120" s="13"/>
      <c r="I120" s="8"/>
      <c r="J120" s="85"/>
      <c r="K120" s="8"/>
    </row>
    <row r="121" spans="2:11">
      <c r="B121" s="317" t="s">
        <v>225</v>
      </c>
      <c r="C121" s="317"/>
      <c r="D121" s="317"/>
      <c r="E121" s="5"/>
      <c r="F121" s="5"/>
      <c r="G121" s="13"/>
      <c r="H121" s="13"/>
      <c r="I121" s="8"/>
      <c r="J121" s="85">
        <f>J118</f>
        <v>31</v>
      </c>
      <c r="K121" s="14"/>
    </row>
    <row r="122" spans="2:11">
      <c r="B122" s="317" t="s">
        <v>237</v>
      </c>
      <c r="C122" s="317"/>
      <c r="D122" s="317"/>
      <c r="E122" s="5"/>
      <c r="F122" s="5"/>
      <c r="G122" s="323"/>
      <c r="H122" s="323"/>
      <c r="I122" s="323"/>
      <c r="J122" s="85">
        <f>J121*0.5</f>
        <v>15.5</v>
      </c>
      <c r="K122" s="14"/>
    </row>
    <row r="123" spans="2:11">
      <c r="B123" s="317" t="s">
        <v>230</v>
      </c>
      <c r="C123" s="317"/>
      <c r="D123" s="317"/>
      <c r="E123" s="5"/>
      <c r="F123" s="5"/>
      <c r="G123" s="14"/>
      <c r="H123" s="14"/>
      <c r="I123" s="14"/>
      <c r="J123" s="85">
        <f>J122*0.1</f>
        <v>1.55</v>
      </c>
      <c r="K123" s="14"/>
    </row>
    <row r="124" spans="2:11">
      <c r="B124" s="321" t="s">
        <v>238</v>
      </c>
      <c r="C124" s="321"/>
      <c r="D124" s="321"/>
      <c r="E124" s="82"/>
      <c r="F124" s="82"/>
      <c r="G124" s="82"/>
      <c r="H124" s="13"/>
      <c r="I124" s="8"/>
      <c r="J124" s="85">
        <f>SUM(J122:J123)</f>
        <v>17.05</v>
      </c>
      <c r="K124" s="8" t="s">
        <v>239</v>
      </c>
    </row>
    <row r="125" spans="2:11">
      <c r="B125" s="321" t="s">
        <v>238</v>
      </c>
      <c r="C125" s="321"/>
      <c r="D125" s="321"/>
      <c r="E125" s="13"/>
      <c r="F125" s="13"/>
      <c r="G125" s="13"/>
      <c r="H125" s="13"/>
      <c r="I125" s="13"/>
      <c r="J125" s="89">
        <f>ROUNDUP(J124,0)</f>
        <v>18</v>
      </c>
      <c r="K125" s="8" t="s">
        <v>239</v>
      </c>
    </row>
    <row r="126" spans="2:11">
      <c r="B126" s="14"/>
      <c r="C126" s="8"/>
      <c r="D126" s="8"/>
      <c r="E126" s="13"/>
      <c r="F126" s="13"/>
      <c r="G126" s="13"/>
      <c r="H126" s="13"/>
      <c r="I126" s="13"/>
      <c r="J126" s="88"/>
      <c r="K126" s="14"/>
    </row>
    <row r="127" spans="2:11">
      <c r="B127" s="322" t="s">
        <v>240</v>
      </c>
      <c r="C127" s="322"/>
      <c r="D127" s="322"/>
      <c r="E127" s="322"/>
      <c r="F127" s="5"/>
      <c r="G127" s="13"/>
      <c r="H127" s="13"/>
      <c r="I127" s="8"/>
      <c r="J127" s="85"/>
      <c r="K127" s="8"/>
    </row>
    <row r="128" spans="2:11">
      <c r="B128" s="317" t="s">
        <v>225</v>
      </c>
      <c r="C128" s="317"/>
      <c r="D128" s="317"/>
      <c r="E128" s="5"/>
      <c r="F128" s="5"/>
      <c r="G128" s="13"/>
      <c r="H128" s="13"/>
      <c r="I128" s="8"/>
      <c r="J128" s="85">
        <f>J18</f>
        <v>8.4</v>
      </c>
      <c r="K128" s="14"/>
    </row>
    <row r="129" spans="2:11">
      <c r="B129" s="317" t="s">
        <v>230</v>
      </c>
      <c r="C129" s="317"/>
      <c r="D129" s="317"/>
      <c r="E129" s="5"/>
      <c r="F129" s="5"/>
      <c r="G129" s="323"/>
      <c r="H129" s="323"/>
      <c r="I129" s="323"/>
      <c r="J129" s="85">
        <f>J128*0.1</f>
        <v>0.84000000000000008</v>
      </c>
      <c r="K129" s="14"/>
    </row>
    <row r="130" spans="2:11">
      <c r="B130" s="321" t="s">
        <v>238</v>
      </c>
      <c r="C130" s="321"/>
      <c r="D130" s="321"/>
      <c r="E130" s="82"/>
      <c r="F130" s="82"/>
      <c r="G130" s="82"/>
      <c r="H130" s="13"/>
      <c r="I130" s="8"/>
      <c r="J130" s="85">
        <f>SUM(J128:J129)</f>
        <v>9.24</v>
      </c>
      <c r="K130" s="8" t="s">
        <v>81</v>
      </c>
    </row>
    <row r="131" spans="2:11">
      <c r="B131" s="321" t="s">
        <v>238</v>
      </c>
      <c r="C131" s="321"/>
      <c r="D131" s="321"/>
      <c r="E131" s="13"/>
      <c r="F131" s="13"/>
      <c r="G131" s="13"/>
      <c r="H131" s="13"/>
      <c r="I131" s="13"/>
      <c r="J131" s="89">
        <f>ROUNDUP(J130,0)</f>
        <v>10</v>
      </c>
      <c r="K131" s="8" t="s">
        <v>81</v>
      </c>
    </row>
    <row r="133" spans="2:11">
      <c r="B133" s="324" t="s">
        <v>241</v>
      </c>
      <c r="C133" s="324"/>
      <c r="D133" s="324"/>
      <c r="E133" s="20"/>
      <c r="F133" s="20"/>
      <c r="G133" s="20"/>
      <c r="H133" s="20"/>
      <c r="I133" s="20"/>
      <c r="J133" s="140"/>
      <c r="K133" s="14"/>
    </row>
    <row r="134" spans="2:11">
      <c r="B134" s="317" t="s">
        <v>225</v>
      </c>
      <c r="C134" s="317"/>
      <c r="D134" s="317"/>
      <c r="E134" s="82"/>
      <c r="F134" s="82"/>
      <c r="G134" s="13"/>
      <c r="H134" s="13"/>
      <c r="I134" s="8"/>
      <c r="J134" s="86">
        <f>J29</f>
        <v>11</v>
      </c>
      <c r="K134" s="14"/>
    </row>
    <row r="135" spans="2:11">
      <c r="B135" s="317" t="s">
        <v>230</v>
      </c>
      <c r="C135" s="317"/>
      <c r="D135" s="317"/>
      <c r="E135" s="73"/>
      <c r="F135" s="73"/>
      <c r="G135" s="13"/>
      <c r="H135" s="13"/>
      <c r="I135" s="8"/>
      <c r="J135" s="85">
        <f>J134*0.1</f>
        <v>1.1000000000000001</v>
      </c>
      <c r="K135" s="14"/>
    </row>
    <row r="136" spans="2:11">
      <c r="B136" s="318" t="s">
        <v>227</v>
      </c>
      <c r="C136" s="318"/>
      <c r="D136" s="318"/>
      <c r="E136" s="73"/>
      <c r="F136" s="73"/>
      <c r="G136" s="13"/>
      <c r="H136" s="13"/>
      <c r="I136" s="8"/>
      <c r="J136" s="85">
        <f>SUM(J134:J135)</f>
        <v>12.1</v>
      </c>
      <c r="K136" s="8" t="s">
        <v>81</v>
      </c>
    </row>
    <row r="137" spans="2:11">
      <c r="B137" s="318" t="s">
        <v>227</v>
      </c>
      <c r="C137" s="318"/>
      <c r="D137" s="318"/>
      <c r="E137" s="73"/>
      <c r="F137" s="73"/>
      <c r="G137" s="13"/>
      <c r="H137" s="13"/>
      <c r="I137" s="8"/>
      <c r="J137" s="85">
        <f>ROUNDUP(J136,0)</f>
        <v>13</v>
      </c>
      <c r="K137" s="8" t="s">
        <v>81</v>
      </c>
    </row>
  </sheetData>
  <mergeCells count="155">
    <mergeCell ref="E9:K9"/>
    <mergeCell ref="G13:I13"/>
    <mergeCell ref="C29:D29"/>
    <mergeCell ref="C30:D30"/>
    <mergeCell ref="C31:D31"/>
    <mergeCell ref="C32:D32"/>
    <mergeCell ref="B38:J38"/>
    <mergeCell ref="C40:E40"/>
    <mergeCell ref="F40:G40"/>
    <mergeCell ref="K13:K14"/>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C85:E85"/>
    <mergeCell ref="F85:G85"/>
    <mergeCell ref="C86:E86"/>
    <mergeCell ref="F86:G86"/>
    <mergeCell ref="C87:E87"/>
    <mergeCell ref="F87:G87"/>
    <mergeCell ref="C88:E88"/>
    <mergeCell ref="F88:G88"/>
    <mergeCell ref="C89:E89"/>
    <mergeCell ref="F89:G89"/>
    <mergeCell ref="C90:E90"/>
    <mergeCell ref="F90:G90"/>
    <mergeCell ref="B91:D91"/>
    <mergeCell ref="B94:E94"/>
    <mergeCell ref="B95:D95"/>
    <mergeCell ref="B96:D96"/>
    <mergeCell ref="B97:D97"/>
    <mergeCell ref="B100:D100"/>
    <mergeCell ref="B101:D101"/>
    <mergeCell ref="B102:D102"/>
    <mergeCell ref="B103:D103"/>
    <mergeCell ref="B122:D122"/>
    <mergeCell ref="G122:I122"/>
    <mergeCell ref="B123:D123"/>
    <mergeCell ref="B104:D104"/>
    <mergeCell ref="B107:D107"/>
    <mergeCell ref="B108:D108"/>
    <mergeCell ref="B109:D109"/>
    <mergeCell ref="B110:D110"/>
    <mergeCell ref="B111:D111"/>
    <mergeCell ref="B113:E113"/>
    <mergeCell ref="B114:D114"/>
    <mergeCell ref="B115:D115"/>
    <mergeCell ref="B134:D134"/>
    <mergeCell ref="B135:D135"/>
    <mergeCell ref="B136:D136"/>
    <mergeCell ref="B137:D137"/>
    <mergeCell ref="B13:B14"/>
    <mergeCell ref="C13:C14"/>
    <mergeCell ref="D13:D14"/>
    <mergeCell ref="E13:E14"/>
    <mergeCell ref="J13:J14"/>
    <mergeCell ref="B124:D124"/>
    <mergeCell ref="B125:D125"/>
    <mergeCell ref="B127:E127"/>
    <mergeCell ref="B128:D128"/>
    <mergeCell ref="B129:D129"/>
    <mergeCell ref="G129:I129"/>
    <mergeCell ref="B130:D130"/>
    <mergeCell ref="B131:D131"/>
    <mergeCell ref="B133:D133"/>
    <mergeCell ref="G115:I115"/>
    <mergeCell ref="B116:D116"/>
    <mergeCell ref="B117:D117"/>
    <mergeCell ref="B118:D118"/>
    <mergeCell ref="B120:E120"/>
    <mergeCell ref="B121:D121"/>
  </mergeCells>
  <printOptions horizontalCentered="1" verticalCentered="1"/>
  <pageMargins left="0.59055118110236227" right="0.59055118110236227" top="0.59055118110236227" bottom="0.59055118110236227" header="0.31496062992125984" footer="0.31496062992125984"/>
  <pageSetup paperSize="7" scale="38" fitToHeight="2" orientation="landscape" r:id="rId1"/>
  <headerFooter>
    <oddHeader>&amp;A</oddHeader>
    <oddFooter>Page &amp;P of &amp;N</oddFooter>
  </headerFooter>
  <rowBreaks count="1" manualBreakCount="1">
    <brk id="99" max="1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50"/>
  </sheetPr>
  <dimension ref="B2:K81"/>
  <sheetViews>
    <sheetView view="pageBreakPreview" zoomScale="57" zoomScaleNormal="24" workbookViewId="0"/>
  </sheetViews>
  <sheetFormatPr defaultColWidth="8.6640625" defaultRowHeight="14.8"/>
  <cols>
    <col min="1" max="1" width="8.6640625" style="2"/>
    <col min="2" max="2" width="29.6640625" style="3" customWidth="1"/>
    <col min="3" max="3" width="24.664062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255" t="s">
        <v>522</v>
      </c>
    </row>
    <row r="4" spans="2:11" ht="21.05" customHeight="1">
      <c r="B4" s="5" t="s">
        <v>119</v>
      </c>
      <c r="C4" s="7" t="s">
        <v>243</v>
      </c>
    </row>
    <row r="5" spans="2:11" ht="21.05" customHeight="1">
      <c r="B5" s="5" t="s">
        <v>122</v>
      </c>
      <c r="C5" s="7" t="s">
        <v>526</v>
      </c>
    </row>
    <row r="6" spans="2:11" ht="21.05" customHeight="1">
      <c r="B6" s="5" t="s">
        <v>124</v>
      </c>
      <c r="C6" s="7"/>
    </row>
    <row r="7" spans="2:11" ht="21.05" customHeight="1">
      <c r="B7" s="5" t="s">
        <v>125</v>
      </c>
      <c r="C7" s="7">
        <v>2</v>
      </c>
    </row>
    <row r="8" spans="2:11" ht="21.05" customHeight="1">
      <c r="B8" s="5" t="s">
        <v>126</v>
      </c>
      <c r="C8" s="7" t="s">
        <v>417</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2.35" customHeight="1">
      <c r="B15" s="6"/>
      <c r="C15" s="17"/>
      <c r="D15" s="14"/>
      <c r="E15" s="73"/>
      <c r="F15" s="16"/>
      <c r="G15" s="8"/>
      <c r="H15" s="8"/>
      <c r="I15" s="7"/>
      <c r="J15" s="21"/>
      <c r="K15" s="14"/>
    </row>
    <row r="16" spans="2:11" ht="22.35" customHeight="1">
      <c r="B16" s="6"/>
      <c r="C16" s="17"/>
      <c r="D16" s="14"/>
      <c r="E16" s="73"/>
      <c r="F16" s="16"/>
      <c r="G16" s="8"/>
      <c r="H16" s="8"/>
      <c r="I16" s="7"/>
      <c r="J16" s="21"/>
      <c r="K16" s="14"/>
    </row>
    <row r="17" spans="2:11" ht="22.35" customHeight="1">
      <c r="B17" s="6" t="s">
        <v>167</v>
      </c>
      <c r="C17" s="7"/>
      <c r="D17" s="7"/>
      <c r="E17" s="6"/>
      <c r="F17" s="6"/>
      <c r="G17" s="15"/>
      <c r="H17" s="13"/>
      <c r="I17" s="12"/>
      <c r="J17" s="21"/>
      <c r="K17" s="14"/>
    </row>
    <row r="18" spans="2:11" ht="22.35" customHeight="1">
      <c r="B18" s="14"/>
      <c r="C18" s="6"/>
      <c r="D18" s="13"/>
      <c r="E18" s="13"/>
      <c r="F18" s="13"/>
      <c r="G18" s="13"/>
      <c r="H18" s="13"/>
      <c r="I18" s="7"/>
      <c r="J18" s="21"/>
      <c r="K18" s="14"/>
    </row>
    <row r="19" spans="2:11" ht="22.35" customHeight="1">
      <c r="B19" s="14"/>
      <c r="C19" s="13"/>
      <c r="D19" s="13"/>
      <c r="E19" s="13"/>
      <c r="F19" s="13"/>
      <c r="G19" s="13"/>
      <c r="H19" s="13"/>
      <c r="I19" s="13"/>
      <c r="J19" s="21"/>
      <c r="K19" s="24"/>
    </row>
    <row r="20" spans="2:11" ht="22.35" customHeight="1">
      <c r="B20" s="16"/>
      <c r="C20" s="13"/>
      <c r="D20" s="13"/>
      <c r="E20" s="13"/>
      <c r="F20" s="13"/>
      <c r="G20" s="13"/>
      <c r="H20" s="13"/>
      <c r="I20" s="13"/>
      <c r="J20" s="21"/>
      <c r="K20" s="24"/>
    </row>
    <row r="21" spans="2:11" ht="21.7" customHeight="1">
      <c r="B21" s="16"/>
      <c r="C21" s="16"/>
      <c r="D21" s="16"/>
      <c r="E21" s="16"/>
      <c r="F21" s="16"/>
      <c r="G21" s="13"/>
      <c r="H21" s="13"/>
      <c r="I21" s="13"/>
      <c r="J21" s="24"/>
      <c r="K21" s="14"/>
    </row>
    <row r="22" spans="2:11" ht="21.7" customHeight="1">
      <c r="B22" s="14"/>
      <c r="C22" s="8"/>
      <c r="D22" s="8"/>
      <c r="E22" s="13"/>
      <c r="F22" s="13"/>
      <c r="G22" s="13"/>
      <c r="H22" s="13"/>
      <c r="I22" s="13"/>
      <c r="J22" s="13"/>
      <c r="K22" s="14"/>
    </row>
    <row r="23" spans="2:11">
      <c r="B23" s="324" t="s">
        <v>171</v>
      </c>
      <c r="C23" s="324"/>
      <c r="D23" s="324"/>
      <c r="E23" s="324"/>
      <c r="F23" s="324"/>
      <c r="G23" s="324"/>
      <c r="H23" s="324"/>
      <c r="I23" s="324"/>
      <c r="J23" s="324"/>
      <c r="K23" s="14"/>
    </row>
    <row r="24" spans="2:11">
      <c r="B24" s="8"/>
      <c r="C24" s="8"/>
      <c r="D24" s="8"/>
      <c r="E24" s="13"/>
      <c r="F24" s="13"/>
      <c r="G24" s="13"/>
      <c r="H24" s="13"/>
      <c r="I24" s="13"/>
      <c r="J24" s="13"/>
      <c r="K24" s="14"/>
    </row>
    <row r="25" spans="2:11">
      <c r="B25" s="6" t="s">
        <v>1</v>
      </c>
      <c r="C25" s="337" t="s">
        <v>2</v>
      </c>
      <c r="D25" s="337"/>
      <c r="E25" s="337"/>
      <c r="F25" s="337" t="s">
        <v>3</v>
      </c>
      <c r="G25" s="337"/>
      <c r="H25" s="7" t="s">
        <v>4</v>
      </c>
      <c r="I25" s="7" t="s">
        <v>5</v>
      </c>
      <c r="J25" s="7" t="s">
        <v>172</v>
      </c>
      <c r="K25" s="7" t="s">
        <v>173</v>
      </c>
    </row>
    <row r="26" spans="2:11" ht="234.8" customHeight="1">
      <c r="B26" s="16">
        <v>1</v>
      </c>
      <c r="C26" s="328" t="s">
        <v>174</v>
      </c>
      <c r="D26" s="329"/>
      <c r="E26" s="329"/>
      <c r="F26" s="330" t="s">
        <v>8</v>
      </c>
      <c r="G26" s="330"/>
      <c r="H26" s="8" t="s">
        <v>175</v>
      </c>
      <c r="I26" s="22">
        <v>1</v>
      </c>
      <c r="J26" s="23"/>
      <c r="K26" s="16"/>
    </row>
    <row r="27" spans="2:11" s="1" customFormat="1" ht="83.25" customHeight="1">
      <c r="B27" s="16">
        <v>2</v>
      </c>
      <c r="C27" s="328" t="s">
        <v>176</v>
      </c>
      <c r="D27" s="329"/>
      <c r="E27" s="329"/>
      <c r="F27" s="330" t="s">
        <v>11</v>
      </c>
      <c r="G27" s="330"/>
      <c r="H27" s="16" t="s">
        <v>12</v>
      </c>
      <c r="I27" s="16"/>
      <c r="J27" s="23"/>
      <c r="K27" s="16"/>
    </row>
    <row r="28" spans="2:11" s="1" customFormat="1" ht="162" customHeight="1">
      <c r="B28" s="16">
        <v>3</v>
      </c>
      <c r="C28" s="328" t="s">
        <v>177</v>
      </c>
      <c r="D28" s="329"/>
      <c r="E28" s="329"/>
      <c r="F28" s="330" t="s">
        <v>14</v>
      </c>
      <c r="G28" s="330"/>
      <c r="H28" s="16" t="s">
        <v>15</v>
      </c>
      <c r="I28" s="16"/>
      <c r="J28" s="23"/>
      <c r="K28" s="16"/>
    </row>
    <row r="29" spans="2:11" s="1" customFormat="1" ht="209.6" customHeight="1">
      <c r="B29" s="16">
        <v>4</v>
      </c>
      <c r="C29" s="328" t="s">
        <v>178</v>
      </c>
      <c r="D29" s="329"/>
      <c r="E29" s="329"/>
      <c r="F29" s="330" t="s">
        <v>16</v>
      </c>
      <c r="G29" s="330"/>
      <c r="H29" s="16" t="s">
        <v>17</v>
      </c>
      <c r="I29" s="16"/>
      <c r="J29" s="23"/>
      <c r="K29" s="16"/>
    </row>
    <row r="30" spans="2:11" s="1" customFormat="1" ht="236.6" customHeight="1">
      <c r="B30" s="16">
        <v>5</v>
      </c>
      <c r="C30" s="328" t="s">
        <v>179</v>
      </c>
      <c r="D30" s="329"/>
      <c r="E30" s="329"/>
      <c r="F30" s="330" t="s">
        <v>112</v>
      </c>
      <c r="G30" s="330"/>
      <c r="H30" s="16" t="s">
        <v>12</v>
      </c>
      <c r="I30" s="22"/>
      <c r="J30" s="23"/>
      <c r="K30" s="16"/>
    </row>
    <row r="31" spans="2:11" s="1" customFormat="1" ht="194.95" customHeight="1">
      <c r="B31" s="16">
        <v>6</v>
      </c>
      <c r="C31" s="328" t="s">
        <v>180</v>
      </c>
      <c r="D31" s="329"/>
      <c r="E31" s="329"/>
      <c r="F31" s="330" t="s">
        <v>20</v>
      </c>
      <c r="G31" s="330"/>
      <c r="H31" s="8" t="s">
        <v>21</v>
      </c>
      <c r="I31" s="22"/>
      <c r="J31" s="23"/>
      <c r="K31" s="16"/>
    </row>
    <row r="32" spans="2:11" s="1" customFormat="1" ht="88.4" customHeight="1">
      <c r="B32" s="16">
        <v>7</v>
      </c>
      <c r="C32" s="328" t="s">
        <v>181</v>
      </c>
      <c r="D32" s="329"/>
      <c r="E32" s="329"/>
      <c r="F32" s="330" t="s">
        <v>22</v>
      </c>
      <c r="G32" s="330"/>
      <c r="H32" s="8" t="s">
        <v>23</v>
      </c>
      <c r="I32" s="16"/>
      <c r="J32" s="23"/>
      <c r="K32" s="16"/>
    </row>
    <row r="33" spans="2:11" s="1" customFormat="1" ht="272.60000000000002" customHeight="1">
      <c r="B33" s="16">
        <v>8</v>
      </c>
      <c r="C33" s="328" t="s">
        <v>182</v>
      </c>
      <c r="D33" s="329"/>
      <c r="E33" s="329"/>
      <c r="F33" s="330" t="s">
        <v>183</v>
      </c>
      <c r="G33" s="330"/>
      <c r="H33" s="8" t="s">
        <v>25</v>
      </c>
      <c r="I33" s="16"/>
      <c r="J33" s="23"/>
      <c r="K33" s="16"/>
    </row>
    <row r="34" spans="2:11" s="1" customFormat="1" ht="192.05" customHeight="1">
      <c r="B34" s="16">
        <v>9</v>
      </c>
      <c r="C34" s="328" t="s">
        <v>184</v>
      </c>
      <c r="D34" s="329"/>
      <c r="E34" s="329"/>
      <c r="F34" s="330" t="s">
        <v>26</v>
      </c>
      <c r="G34" s="330"/>
      <c r="H34" s="8" t="s">
        <v>27</v>
      </c>
      <c r="I34" s="16"/>
      <c r="J34" s="23"/>
      <c r="K34" s="16"/>
    </row>
    <row r="35" spans="2:11" s="1" customFormat="1" ht="233.2" customHeight="1">
      <c r="B35" s="16">
        <v>10</v>
      </c>
      <c r="C35" s="328" t="s">
        <v>185</v>
      </c>
      <c r="D35" s="329"/>
      <c r="E35" s="329"/>
      <c r="F35" s="330" t="s">
        <v>29</v>
      </c>
      <c r="G35" s="330"/>
      <c r="H35" s="8" t="s">
        <v>27</v>
      </c>
      <c r="I35" s="16"/>
      <c r="J35" s="23"/>
      <c r="K35" s="16"/>
    </row>
    <row r="36" spans="2:11" s="1" customFormat="1" ht="292.35000000000002" customHeight="1">
      <c r="B36" s="16">
        <v>11</v>
      </c>
      <c r="C36" s="328" t="s">
        <v>186</v>
      </c>
      <c r="D36" s="329"/>
      <c r="E36" s="329"/>
      <c r="F36" s="330" t="s">
        <v>31</v>
      </c>
      <c r="G36" s="330"/>
      <c r="H36" s="8" t="s">
        <v>27</v>
      </c>
      <c r="I36" s="16"/>
      <c r="J36" s="23"/>
      <c r="K36" s="16"/>
    </row>
    <row r="37" spans="2:11" s="1" customFormat="1" ht="263.10000000000002" customHeight="1">
      <c r="B37" s="16">
        <v>12</v>
      </c>
      <c r="C37" s="328" t="s">
        <v>187</v>
      </c>
      <c r="D37" s="329"/>
      <c r="E37" s="329"/>
      <c r="F37" s="330" t="s">
        <v>33</v>
      </c>
      <c r="G37" s="330"/>
      <c r="H37" s="8" t="s">
        <v>27</v>
      </c>
      <c r="I37" s="16"/>
      <c r="J37" s="23"/>
      <c r="K37" s="16"/>
    </row>
    <row r="38" spans="2:11" s="1" customFormat="1" ht="248.95" customHeight="1">
      <c r="B38" s="16">
        <v>13</v>
      </c>
      <c r="C38" s="328" t="s">
        <v>188</v>
      </c>
      <c r="D38" s="329"/>
      <c r="E38" s="329"/>
      <c r="F38" s="330" t="s">
        <v>35</v>
      </c>
      <c r="G38" s="330"/>
      <c r="H38" s="8" t="s">
        <v>27</v>
      </c>
      <c r="I38" s="16"/>
      <c r="J38" s="23"/>
      <c r="K38" s="16"/>
    </row>
    <row r="39" spans="2:11" s="1" customFormat="1" ht="146.1" customHeight="1">
      <c r="B39" s="16">
        <v>14</v>
      </c>
      <c r="C39" s="328" t="s">
        <v>189</v>
      </c>
      <c r="D39" s="329"/>
      <c r="E39" s="329"/>
      <c r="F39" s="330" t="s">
        <v>37</v>
      </c>
      <c r="G39" s="330"/>
      <c r="H39" s="8" t="s">
        <v>27</v>
      </c>
      <c r="I39" s="16"/>
      <c r="J39" s="23"/>
      <c r="K39" s="16"/>
    </row>
    <row r="40" spans="2:11" s="1" customFormat="1" ht="282.7" customHeight="1">
      <c r="B40" s="16">
        <v>15</v>
      </c>
      <c r="C40" s="328" t="s">
        <v>190</v>
      </c>
      <c r="D40" s="329"/>
      <c r="E40" s="329"/>
      <c r="F40" s="330" t="s">
        <v>39</v>
      </c>
      <c r="G40" s="330"/>
      <c r="H40" s="16" t="s">
        <v>12</v>
      </c>
      <c r="I40" s="16"/>
      <c r="J40" s="23"/>
      <c r="K40" s="16"/>
    </row>
    <row r="41" spans="2:11" s="1" customFormat="1" ht="409.5" customHeight="1">
      <c r="B41" s="16">
        <v>16</v>
      </c>
      <c r="C41" s="328" t="s">
        <v>191</v>
      </c>
      <c r="D41" s="329"/>
      <c r="E41" s="329"/>
      <c r="F41" s="330" t="s">
        <v>40</v>
      </c>
      <c r="G41" s="330"/>
      <c r="H41" s="16"/>
      <c r="I41" s="16"/>
      <c r="J41" s="23"/>
      <c r="K41" s="16"/>
    </row>
    <row r="42" spans="2:11" s="1" customFormat="1" ht="270.64999999999998" customHeight="1">
      <c r="B42" s="16">
        <v>17</v>
      </c>
      <c r="C42" s="322" t="s">
        <v>41</v>
      </c>
      <c r="D42" s="322"/>
      <c r="E42" s="322"/>
      <c r="F42" s="330" t="s">
        <v>192</v>
      </c>
      <c r="G42" s="330"/>
      <c r="H42" s="7"/>
      <c r="I42" s="16"/>
      <c r="J42" s="23"/>
      <c r="K42" s="16"/>
    </row>
    <row r="43" spans="2:11" s="1" customFormat="1" ht="200.6" customHeight="1">
      <c r="B43" s="16">
        <v>18</v>
      </c>
      <c r="C43" s="328" t="s">
        <v>193</v>
      </c>
      <c r="D43" s="329"/>
      <c r="E43" s="329"/>
      <c r="F43" s="330" t="s">
        <v>43</v>
      </c>
      <c r="G43" s="330"/>
      <c r="H43" s="16" t="s">
        <v>12</v>
      </c>
      <c r="I43" s="16"/>
      <c r="J43" s="23"/>
      <c r="K43" s="16"/>
    </row>
    <row r="44" spans="2:11" s="1" customFormat="1" ht="68.3" customHeight="1">
      <c r="B44" s="16">
        <v>19</v>
      </c>
      <c r="C44" s="328" t="s">
        <v>194</v>
      </c>
      <c r="D44" s="329"/>
      <c r="E44" s="329"/>
      <c r="F44" s="330" t="s">
        <v>45</v>
      </c>
      <c r="G44" s="330"/>
      <c r="H44" s="16" t="s">
        <v>12</v>
      </c>
      <c r="I44" s="22"/>
      <c r="J44" s="23"/>
      <c r="K44" s="8"/>
    </row>
    <row r="45" spans="2:11" s="1" customFormat="1" ht="86.95" customHeight="1">
      <c r="B45" s="16">
        <v>20</v>
      </c>
      <c r="C45" s="328" t="s">
        <v>195</v>
      </c>
      <c r="D45" s="329"/>
      <c r="E45" s="329"/>
      <c r="F45" s="330" t="s">
        <v>47</v>
      </c>
      <c r="G45" s="330"/>
      <c r="H45" s="16" t="s">
        <v>12</v>
      </c>
      <c r="I45" s="22">
        <v>0</v>
      </c>
      <c r="J45" s="23"/>
      <c r="K45" s="16"/>
    </row>
    <row r="46" spans="2:11" s="1" customFormat="1" ht="163.44999999999999" customHeight="1">
      <c r="B46" s="16">
        <v>21</v>
      </c>
      <c r="C46" s="328" t="s">
        <v>196</v>
      </c>
      <c r="D46" s="329"/>
      <c r="E46" s="329"/>
      <c r="F46" s="330" t="s">
        <v>48</v>
      </c>
      <c r="G46" s="330"/>
      <c r="H46" s="16" t="s">
        <v>12</v>
      </c>
      <c r="I46" s="22">
        <v>0</v>
      </c>
      <c r="J46" s="23"/>
      <c r="K46" s="16"/>
    </row>
    <row r="47" spans="2:11" s="1" customFormat="1" ht="122.5" customHeight="1">
      <c r="B47" s="16">
        <v>22</v>
      </c>
      <c r="C47" s="328" t="s">
        <v>197</v>
      </c>
      <c r="D47" s="329"/>
      <c r="E47" s="329"/>
      <c r="F47" s="330" t="s">
        <v>50</v>
      </c>
      <c r="G47" s="330"/>
      <c r="H47" s="16" t="s">
        <v>12</v>
      </c>
      <c r="I47" s="16"/>
      <c r="J47" s="23"/>
      <c r="K47" s="16"/>
    </row>
    <row r="48" spans="2:11" s="1" customFormat="1" ht="104.15" customHeight="1">
      <c r="B48" s="16">
        <v>23</v>
      </c>
      <c r="C48" s="328" t="s">
        <v>51</v>
      </c>
      <c r="D48" s="328"/>
      <c r="E48" s="328"/>
      <c r="F48" s="330"/>
      <c r="G48" s="330"/>
      <c r="H48" s="6"/>
      <c r="I48" s="16"/>
      <c r="J48" s="23"/>
      <c r="K48" s="16"/>
    </row>
    <row r="49" spans="2:11" s="1" customFormat="1" ht="126.8" customHeight="1">
      <c r="B49" s="16">
        <v>24</v>
      </c>
      <c r="C49" s="328" t="s">
        <v>198</v>
      </c>
      <c r="D49" s="329"/>
      <c r="E49" s="329"/>
      <c r="F49" s="330" t="s">
        <v>54</v>
      </c>
      <c r="G49" s="330"/>
      <c r="H49" s="16" t="s">
        <v>235</v>
      </c>
      <c r="I49" s="16"/>
      <c r="J49" s="23"/>
      <c r="K49" s="14"/>
    </row>
    <row r="50" spans="2:11" s="1" customFormat="1" ht="38.25" customHeight="1">
      <c r="B50" s="16">
        <v>25</v>
      </c>
      <c r="C50" s="328" t="s">
        <v>199</v>
      </c>
      <c r="D50" s="329"/>
      <c r="E50" s="329"/>
      <c r="F50" s="330" t="s">
        <v>55</v>
      </c>
      <c r="G50" s="330"/>
      <c r="H50" s="8" t="s">
        <v>27</v>
      </c>
      <c r="I50" s="22">
        <v>0</v>
      </c>
      <c r="J50" s="23"/>
      <c r="K50" s="8"/>
    </row>
    <row r="51" spans="2:11" s="1" customFormat="1" ht="64.45" customHeight="1">
      <c r="B51" s="16">
        <v>26</v>
      </c>
      <c r="C51" s="328" t="s">
        <v>200</v>
      </c>
      <c r="D51" s="329"/>
      <c r="E51" s="329"/>
      <c r="F51" s="330" t="s">
        <v>56</v>
      </c>
      <c r="G51" s="330"/>
      <c r="H51" s="8" t="s">
        <v>27</v>
      </c>
      <c r="I51" s="16"/>
      <c r="J51" s="23"/>
      <c r="K51" s="16"/>
    </row>
    <row r="52" spans="2:11" s="1" customFormat="1" ht="102.7" customHeight="1">
      <c r="B52" s="16">
        <v>27</v>
      </c>
      <c r="C52" s="328" t="s">
        <v>201</v>
      </c>
      <c r="D52" s="329"/>
      <c r="E52" s="329"/>
      <c r="F52" s="330" t="s">
        <v>57</v>
      </c>
      <c r="G52" s="330"/>
      <c r="H52" s="8" t="s">
        <v>27</v>
      </c>
      <c r="I52" s="16">
        <v>0</v>
      </c>
      <c r="J52" s="23"/>
      <c r="K52" s="16"/>
    </row>
    <row r="53" spans="2:11" s="1" customFormat="1" ht="216.65" customHeight="1">
      <c r="B53" s="16">
        <v>28</v>
      </c>
      <c r="C53" s="329" t="s">
        <v>202</v>
      </c>
      <c r="D53" s="329"/>
      <c r="E53" s="329"/>
      <c r="F53" s="330" t="s">
        <v>203</v>
      </c>
      <c r="G53" s="330"/>
      <c r="H53" s="8" t="s">
        <v>12</v>
      </c>
      <c r="I53" s="16"/>
      <c r="J53" s="23"/>
      <c r="K53" s="16"/>
    </row>
    <row r="54" spans="2:11" s="1" customFormat="1" ht="180.65" customHeight="1">
      <c r="B54" s="16">
        <v>29</v>
      </c>
      <c r="C54" s="328" t="s">
        <v>204</v>
      </c>
      <c r="D54" s="329"/>
      <c r="E54" s="329"/>
      <c r="F54" s="330" t="s">
        <v>60</v>
      </c>
      <c r="G54" s="330"/>
      <c r="H54" s="8" t="s">
        <v>12</v>
      </c>
      <c r="I54" s="22"/>
      <c r="J54" s="23"/>
      <c r="K54" s="16"/>
    </row>
    <row r="55" spans="2:11" s="1" customFormat="1" ht="153" customHeight="1">
      <c r="B55" s="16">
        <v>30</v>
      </c>
      <c r="C55" s="328" t="s">
        <v>205</v>
      </c>
      <c r="D55" s="329"/>
      <c r="E55" s="329"/>
      <c r="F55" s="330" t="s">
        <v>62</v>
      </c>
      <c r="G55" s="330"/>
      <c r="H55" s="8" t="s">
        <v>27</v>
      </c>
      <c r="I55" s="22"/>
      <c r="J55" s="23"/>
      <c r="K55" s="16"/>
    </row>
    <row r="56" spans="2:11" s="1" customFormat="1" ht="111.7" customHeight="1">
      <c r="B56" s="16">
        <v>31</v>
      </c>
      <c r="C56" s="329" t="s">
        <v>206</v>
      </c>
      <c r="D56" s="329"/>
      <c r="E56" s="329"/>
      <c r="F56" s="330" t="s">
        <v>64</v>
      </c>
      <c r="G56" s="330"/>
      <c r="H56" s="8" t="s">
        <v>65</v>
      </c>
      <c r="I56" s="22"/>
      <c r="J56" s="23"/>
      <c r="K56" s="16"/>
    </row>
    <row r="57" spans="2:11" s="1" customFormat="1" ht="242.2" customHeight="1">
      <c r="B57" s="16">
        <v>32</v>
      </c>
      <c r="C57" s="328" t="s">
        <v>207</v>
      </c>
      <c r="D57" s="329"/>
      <c r="E57" s="329"/>
      <c r="F57" s="330" t="s">
        <v>67</v>
      </c>
      <c r="G57" s="330"/>
      <c r="H57" s="8" t="s">
        <v>208</v>
      </c>
      <c r="I57" s="22"/>
      <c r="J57" s="23"/>
      <c r="K57" s="16"/>
    </row>
    <row r="58" spans="2:11" s="1" customFormat="1" ht="248.95" customHeight="1">
      <c r="B58" s="16">
        <v>33</v>
      </c>
      <c r="C58" s="328" t="s">
        <v>209</v>
      </c>
      <c r="D58" s="329"/>
      <c r="E58" s="329"/>
      <c r="F58" s="330" t="s">
        <v>69</v>
      </c>
      <c r="G58" s="330"/>
      <c r="H58" s="8" t="s">
        <v>65</v>
      </c>
      <c r="I58" s="22"/>
      <c r="J58" s="23"/>
      <c r="K58" s="16"/>
    </row>
    <row r="59" spans="2:11" s="1" customFormat="1" ht="138.05000000000001" customHeight="1">
      <c r="B59" s="16">
        <v>34</v>
      </c>
      <c r="C59" s="328" t="s">
        <v>210</v>
      </c>
      <c r="D59" s="329"/>
      <c r="E59" s="329"/>
      <c r="F59" s="330" t="s">
        <v>71</v>
      </c>
      <c r="G59" s="330"/>
      <c r="H59" s="8" t="s">
        <v>25</v>
      </c>
      <c r="I59" s="16"/>
      <c r="J59" s="23"/>
      <c r="K59" s="16"/>
    </row>
    <row r="60" spans="2:11" s="1" customFormat="1" ht="167.15" customHeight="1">
      <c r="B60" s="16">
        <v>35</v>
      </c>
      <c r="C60" s="328" t="s">
        <v>211</v>
      </c>
      <c r="D60" s="329"/>
      <c r="E60" s="329"/>
      <c r="F60" s="330" t="s">
        <v>72</v>
      </c>
      <c r="G60" s="330"/>
      <c r="H60" s="8" t="s">
        <v>21</v>
      </c>
      <c r="I60" s="16"/>
      <c r="J60" s="23"/>
      <c r="K60" s="16"/>
    </row>
    <row r="61" spans="2:11" s="1" customFormat="1" ht="165.05" customHeight="1">
      <c r="B61" s="16">
        <v>36</v>
      </c>
      <c r="C61" s="328" t="s">
        <v>212</v>
      </c>
      <c r="D61" s="329"/>
      <c r="E61" s="329"/>
      <c r="F61" s="330" t="s">
        <v>115</v>
      </c>
      <c r="G61" s="330"/>
      <c r="H61" s="16" t="s">
        <v>17</v>
      </c>
      <c r="I61" s="16"/>
      <c r="J61" s="23"/>
      <c r="K61" s="16"/>
    </row>
    <row r="62" spans="2:11" s="1" customFormat="1" ht="409.35" customHeight="1">
      <c r="B62" s="16">
        <v>37</v>
      </c>
      <c r="C62" s="328" t="s">
        <v>213</v>
      </c>
      <c r="D62" s="329"/>
      <c r="E62" s="329"/>
      <c r="F62" s="330" t="s">
        <v>75</v>
      </c>
      <c r="G62" s="330"/>
      <c r="H62" s="16" t="s">
        <v>17</v>
      </c>
      <c r="I62" s="16"/>
      <c r="J62" s="23"/>
      <c r="K62" s="16"/>
    </row>
    <row r="63" spans="2:11" s="1" customFormat="1" ht="201.05" customHeight="1">
      <c r="B63" s="16">
        <v>38</v>
      </c>
      <c r="C63" s="329" t="s">
        <v>76</v>
      </c>
      <c r="D63" s="329"/>
      <c r="E63" s="329"/>
      <c r="F63" s="334" t="s">
        <v>77</v>
      </c>
      <c r="G63" s="334"/>
      <c r="H63" s="16" t="s">
        <v>17</v>
      </c>
      <c r="I63" s="24"/>
      <c r="J63" s="23"/>
      <c r="K63" s="16"/>
    </row>
    <row r="64" spans="2:11" s="1" customFormat="1" ht="201.05" customHeight="1">
      <c r="B64" s="16">
        <v>39</v>
      </c>
      <c r="C64" s="329" t="s">
        <v>79</v>
      </c>
      <c r="D64" s="329"/>
      <c r="E64" s="329"/>
      <c r="F64" s="334" t="s">
        <v>80</v>
      </c>
      <c r="G64" s="334"/>
      <c r="H64" s="16" t="s">
        <v>17</v>
      </c>
      <c r="I64" s="24"/>
      <c r="J64" s="23"/>
      <c r="K64" s="16"/>
    </row>
    <row r="65" spans="2:11" s="1" customFormat="1" ht="140.94999999999999" customHeight="1">
      <c r="B65" s="16">
        <v>40</v>
      </c>
      <c r="C65" s="333" t="s">
        <v>82</v>
      </c>
      <c r="D65" s="333"/>
      <c r="E65" s="333"/>
      <c r="F65" s="334" t="s">
        <v>83</v>
      </c>
      <c r="G65" s="334"/>
      <c r="H65" s="16" t="s">
        <v>78</v>
      </c>
      <c r="I65" s="24"/>
      <c r="J65" s="23"/>
      <c r="K65" s="16"/>
    </row>
    <row r="66" spans="2:11" s="1" customFormat="1" ht="228.7" customHeight="1">
      <c r="B66" s="16">
        <v>41</v>
      </c>
      <c r="C66" s="329" t="s">
        <v>84</v>
      </c>
      <c r="D66" s="329"/>
      <c r="E66" s="329"/>
      <c r="F66" s="330" t="s">
        <v>85</v>
      </c>
      <c r="G66" s="330"/>
      <c r="H66" s="8" t="s">
        <v>81</v>
      </c>
      <c r="I66" s="16"/>
      <c r="J66" s="23"/>
      <c r="K66" s="16"/>
    </row>
    <row r="67" spans="2:11" s="1" customFormat="1" ht="228.7" customHeight="1">
      <c r="B67" s="16">
        <v>42</v>
      </c>
      <c r="C67" s="333" t="s">
        <v>86</v>
      </c>
      <c r="D67" s="333"/>
      <c r="E67" s="333"/>
      <c r="F67" s="330" t="s">
        <v>87</v>
      </c>
      <c r="G67" s="330"/>
      <c r="H67" s="8" t="s">
        <v>81</v>
      </c>
      <c r="I67" s="16"/>
      <c r="J67" s="23"/>
      <c r="K67" s="16"/>
    </row>
    <row r="68" spans="2:11" s="1" customFormat="1" ht="228.7" customHeight="1">
      <c r="B68" s="16">
        <v>43</v>
      </c>
      <c r="C68" s="329" t="s">
        <v>89</v>
      </c>
      <c r="D68" s="329"/>
      <c r="E68" s="329"/>
      <c r="F68" s="330" t="s">
        <v>87</v>
      </c>
      <c r="G68" s="330"/>
      <c r="H68" s="8" t="s">
        <v>27</v>
      </c>
      <c r="I68" s="16"/>
      <c r="J68" s="23"/>
      <c r="K68" s="16"/>
    </row>
    <row r="69" spans="2:11" s="1" customFormat="1" ht="201.05" customHeight="1">
      <c r="B69" s="16">
        <v>44</v>
      </c>
      <c r="C69" s="329" t="s">
        <v>91</v>
      </c>
      <c r="D69" s="329"/>
      <c r="E69" s="329"/>
      <c r="F69" s="330" t="s">
        <v>92</v>
      </c>
      <c r="G69" s="330"/>
      <c r="H69" s="8" t="s">
        <v>17</v>
      </c>
      <c r="I69" s="16"/>
      <c r="J69" s="23"/>
      <c r="K69" s="16"/>
    </row>
    <row r="70" spans="2:11" s="1" customFormat="1" ht="146.1" customHeight="1">
      <c r="B70" s="16">
        <v>45</v>
      </c>
      <c r="C70" s="329" t="s">
        <v>214</v>
      </c>
      <c r="D70" s="329"/>
      <c r="E70" s="329"/>
      <c r="F70" s="330" t="s">
        <v>94</v>
      </c>
      <c r="G70" s="330"/>
      <c r="H70" s="8" t="s">
        <v>215</v>
      </c>
      <c r="I70" s="22">
        <v>0</v>
      </c>
      <c r="J70" s="23"/>
      <c r="K70" s="16"/>
    </row>
    <row r="71" spans="2:11" s="1" customFormat="1" ht="161.55000000000001" customHeight="1">
      <c r="B71" s="16">
        <v>46</v>
      </c>
      <c r="C71" s="329" t="s">
        <v>216</v>
      </c>
      <c r="D71" s="329"/>
      <c r="E71" s="329"/>
      <c r="F71" s="330" t="s">
        <v>96</v>
      </c>
      <c r="G71" s="330"/>
      <c r="H71" s="8" t="s">
        <v>17</v>
      </c>
      <c r="I71" s="22">
        <v>0</v>
      </c>
      <c r="J71" s="23"/>
      <c r="K71" s="16"/>
    </row>
    <row r="72" spans="2:11" s="1" customFormat="1" ht="161.55000000000001" customHeight="1">
      <c r="B72" s="16">
        <v>47</v>
      </c>
      <c r="C72" s="329" t="s">
        <v>97</v>
      </c>
      <c r="D72" s="329"/>
      <c r="E72" s="329"/>
      <c r="F72" s="330" t="s">
        <v>98</v>
      </c>
      <c r="G72" s="330"/>
      <c r="H72" s="8" t="s">
        <v>78</v>
      </c>
      <c r="I72" s="22"/>
      <c r="J72" s="23"/>
      <c r="K72" s="16">
        <v>0</v>
      </c>
    </row>
    <row r="73" spans="2:11" s="1" customFormat="1" ht="136.44999999999999" customHeight="1">
      <c r="B73" s="16">
        <v>48</v>
      </c>
      <c r="C73" s="329" t="s">
        <v>99</v>
      </c>
      <c r="D73" s="329"/>
      <c r="E73" s="329"/>
      <c r="F73" s="331" t="s">
        <v>100</v>
      </c>
      <c r="G73" s="332"/>
      <c r="H73" s="16" t="s">
        <v>217</v>
      </c>
      <c r="I73" s="20"/>
      <c r="J73" s="20"/>
      <c r="K73" s="20"/>
    </row>
    <row r="74" spans="2:11" s="1" customFormat="1" ht="167.95" customHeight="1">
      <c r="B74" s="16">
        <v>49</v>
      </c>
      <c r="C74" s="333" t="s">
        <v>102</v>
      </c>
      <c r="D74" s="333"/>
      <c r="E74" s="333"/>
      <c r="F74" s="331" t="s">
        <v>258</v>
      </c>
      <c r="G74" s="332"/>
      <c r="H74" s="16" t="s">
        <v>15</v>
      </c>
      <c r="I74" s="16"/>
      <c r="J74" s="16"/>
      <c r="K74" s="16"/>
    </row>
    <row r="75" spans="2:11" s="1" customFormat="1" ht="176.95" customHeight="1">
      <c r="B75" s="16">
        <v>50</v>
      </c>
      <c r="C75" s="333" t="s">
        <v>104</v>
      </c>
      <c r="D75" s="333"/>
      <c r="E75" s="333"/>
      <c r="F75" s="331" t="s">
        <v>105</v>
      </c>
      <c r="G75" s="332"/>
      <c r="H75" s="16" t="s">
        <v>217</v>
      </c>
      <c r="I75" s="16"/>
      <c r="J75" s="16"/>
      <c r="K75" s="16"/>
    </row>
    <row r="76" spans="2:11" s="1" customFormat="1" ht="42.75" customHeight="1">
      <c r="B76" s="325" t="s">
        <v>219</v>
      </c>
      <c r="C76" s="326"/>
      <c r="D76" s="327"/>
      <c r="E76" s="17" t="s">
        <v>220</v>
      </c>
      <c r="F76" s="17"/>
      <c r="G76" s="17" t="s">
        <v>221</v>
      </c>
      <c r="H76" s="17" t="s">
        <v>222</v>
      </c>
      <c r="I76" s="17" t="s">
        <v>223</v>
      </c>
      <c r="J76" s="17" t="s">
        <v>5</v>
      </c>
      <c r="K76" s="17" t="s">
        <v>4</v>
      </c>
    </row>
    <row r="77" spans="2:11" s="1" customFormat="1">
      <c r="B77" s="328" t="s">
        <v>224</v>
      </c>
      <c r="C77" s="328"/>
      <c r="D77" s="328"/>
      <c r="E77" s="328"/>
      <c r="F77" s="13"/>
      <c r="G77" s="13"/>
      <c r="H77" s="13"/>
      <c r="I77" s="8"/>
      <c r="J77" s="14"/>
      <c r="K77" s="17"/>
    </row>
    <row r="78" spans="2:11" s="1" customFormat="1" ht="50.3" customHeight="1">
      <c r="B78" s="334" t="s">
        <v>309</v>
      </c>
      <c r="C78" s="334"/>
      <c r="D78" s="334"/>
      <c r="E78" s="7">
        <v>0</v>
      </c>
      <c r="F78" s="13"/>
      <c r="G78" s="8"/>
      <c r="H78" s="8"/>
      <c r="I78" s="24"/>
      <c r="J78" s="33">
        <f>I78*H78*G78*E78</f>
        <v>0</v>
      </c>
      <c r="K78" s="17"/>
    </row>
    <row r="79" spans="2:11" s="1" customFormat="1">
      <c r="B79" s="318" t="s">
        <v>227</v>
      </c>
      <c r="C79" s="318"/>
      <c r="D79" s="318"/>
      <c r="E79" s="5"/>
      <c r="F79" s="13"/>
      <c r="G79" s="13"/>
      <c r="H79" s="13"/>
      <c r="I79" s="24"/>
      <c r="J79" s="33">
        <f>SUM(J78:J78)</f>
        <v>0</v>
      </c>
      <c r="K79" s="8" t="s">
        <v>21</v>
      </c>
    </row>
    <row r="80" spans="2:11" s="1" customFormat="1">
      <c r="B80" s="8"/>
      <c r="C80" s="31"/>
      <c r="D80" s="8"/>
      <c r="E80" s="5"/>
      <c r="F80" s="13"/>
      <c r="G80" s="13"/>
      <c r="H80" s="13"/>
      <c r="I80" s="24"/>
      <c r="J80" s="8"/>
      <c r="K80" s="8"/>
    </row>
    <row r="81" spans="2:11" s="1" customFormat="1">
      <c r="B81" s="14"/>
      <c r="C81" s="8"/>
      <c r="D81" s="8"/>
      <c r="E81" s="13"/>
      <c r="F81" s="13"/>
      <c r="G81" s="13"/>
      <c r="H81" s="13"/>
      <c r="I81" s="8"/>
      <c r="J81" s="13"/>
      <c r="K81" s="14"/>
    </row>
  </sheetData>
  <mergeCells count="115">
    <mergeCell ref="E9:K9"/>
    <mergeCell ref="G13:I13"/>
    <mergeCell ref="B23:J23"/>
    <mergeCell ref="C25:E25"/>
    <mergeCell ref="F25:G25"/>
    <mergeCell ref="C26:E26"/>
    <mergeCell ref="F26:G26"/>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72:E72"/>
    <mergeCell ref="F72:G72"/>
    <mergeCell ref="C63:E63"/>
    <mergeCell ref="F63:G63"/>
    <mergeCell ref="C64:E64"/>
    <mergeCell ref="F64:G64"/>
    <mergeCell ref="C65:E65"/>
    <mergeCell ref="F65:G65"/>
    <mergeCell ref="C66:E66"/>
    <mergeCell ref="F66:G66"/>
    <mergeCell ref="C67:E67"/>
    <mergeCell ref="F67:G67"/>
    <mergeCell ref="B79:D79"/>
    <mergeCell ref="B13:B14"/>
    <mergeCell ref="C13:C14"/>
    <mergeCell ref="D13:D14"/>
    <mergeCell ref="E13:E14"/>
    <mergeCell ref="J13:J14"/>
    <mergeCell ref="K13:K14"/>
    <mergeCell ref="C73:E73"/>
    <mergeCell ref="F73:G73"/>
    <mergeCell ref="C74:E74"/>
    <mergeCell ref="F74:G74"/>
    <mergeCell ref="C75:E75"/>
    <mergeCell ref="F75:G75"/>
    <mergeCell ref="B76:D76"/>
    <mergeCell ref="B77:E77"/>
    <mergeCell ref="B78:D78"/>
    <mergeCell ref="C68:E68"/>
    <mergeCell ref="F68:G68"/>
    <mergeCell ref="C69:E69"/>
    <mergeCell ref="F69:G69"/>
    <mergeCell ref="C70:E70"/>
    <mergeCell ref="F70:G70"/>
    <mergeCell ref="C71:E71"/>
    <mergeCell ref="F71:G71"/>
  </mergeCells>
  <pageMargins left="0.75" right="0.75" top="1" bottom="1" header="0.5" footer="0.5"/>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2:AD99"/>
  <sheetViews>
    <sheetView view="pageBreakPreview" zoomScale="50" zoomScaleNormal="66"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2" t="s">
        <v>522</v>
      </c>
    </row>
    <row r="4" spans="2:11" ht="21.05" customHeight="1">
      <c r="B4" s="5" t="s">
        <v>119</v>
      </c>
      <c r="C4" s="8" t="s">
        <v>243</v>
      </c>
    </row>
    <row r="5" spans="2:11" ht="21.05" customHeight="1">
      <c r="B5" s="5" t="s">
        <v>122</v>
      </c>
      <c r="C5" s="7" t="s">
        <v>527</v>
      </c>
    </row>
    <row r="6" spans="2:11" ht="21.05" customHeight="1">
      <c r="B6" s="5" t="s">
        <v>124</v>
      </c>
      <c r="C6" s="7"/>
    </row>
    <row r="7" spans="2:11" ht="21.05" customHeight="1">
      <c r="B7" s="5" t="s">
        <v>125</v>
      </c>
      <c r="C7" s="7">
        <v>2</v>
      </c>
    </row>
    <row r="8" spans="2:11" ht="21.05" customHeight="1">
      <c r="B8" s="5" t="s">
        <v>126</v>
      </c>
      <c r="C8" s="7" t="s">
        <v>417</v>
      </c>
    </row>
    <row r="9" spans="2:11" ht="41.5" customHeight="1">
      <c r="B9" s="9" t="s">
        <v>128</v>
      </c>
      <c r="C9" s="7">
        <v>2</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4"/>
      <c r="C15" s="8"/>
      <c r="D15" s="8"/>
      <c r="E15" s="13"/>
      <c r="F15" s="8"/>
      <c r="G15" s="8"/>
      <c r="H15" s="13"/>
      <c r="I15" s="13"/>
      <c r="J15" s="8"/>
      <c r="K15" s="14"/>
    </row>
    <row r="16" spans="2:11">
      <c r="B16" s="14"/>
      <c r="C16" s="8"/>
      <c r="D16" s="8"/>
      <c r="E16" s="13"/>
      <c r="F16" s="8"/>
      <c r="G16" s="8"/>
      <c r="H16" s="13"/>
      <c r="I16" s="13"/>
      <c r="J16" s="8"/>
      <c r="K16" s="14"/>
    </row>
    <row r="17" spans="2:11">
      <c r="B17" s="16"/>
      <c r="C17" s="8"/>
      <c r="D17" s="8"/>
      <c r="E17" s="13"/>
      <c r="F17" s="8"/>
      <c r="G17" s="8"/>
      <c r="H17" s="13"/>
      <c r="I17" s="13"/>
      <c r="J17" s="8"/>
      <c r="K17" s="14"/>
    </row>
    <row r="18" spans="2:11" ht="22.35" customHeight="1">
      <c r="B18" s="6" t="s">
        <v>167</v>
      </c>
      <c r="C18" s="7"/>
      <c r="D18" s="7"/>
      <c r="E18" s="6"/>
      <c r="F18" s="6"/>
      <c r="G18" s="15"/>
      <c r="H18" s="13"/>
      <c r="I18" s="12"/>
      <c r="J18" s="21"/>
      <c r="K18" s="14"/>
    </row>
    <row r="19" spans="2:11" ht="22.35" customHeight="1">
      <c r="B19" s="6"/>
      <c r="C19" s="6"/>
      <c r="D19" s="16"/>
      <c r="E19" s="6"/>
      <c r="F19" s="6"/>
      <c r="G19" s="15"/>
      <c r="H19" s="13"/>
      <c r="I19" s="7"/>
      <c r="J19" s="21"/>
      <c r="K19" s="14"/>
    </row>
    <row r="20" spans="2:11" ht="22.35" customHeight="1">
      <c r="B20" s="6"/>
      <c r="C20" s="379"/>
      <c r="D20" s="379"/>
      <c r="E20" s="16"/>
      <c r="F20" s="16"/>
      <c r="G20" s="8"/>
      <c r="H20" s="8"/>
      <c r="I20" s="7"/>
      <c r="J20" s="21"/>
      <c r="K20" s="14"/>
    </row>
    <row r="21" spans="2:11" ht="22.35" customHeight="1">
      <c r="B21" s="6"/>
      <c r="C21" s="323"/>
      <c r="D21" s="323"/>
      <c r="E21" s="13"/>
      <c r="F21" s="13"/>
      <c r="G21" s="13"/>
      <c r="H21" s="13"/>
      <c r="I21" s="13"/>
      <c r="J21" s="21"/>
      <c r="K21" s="14"/>
    </row>
    <row r="22" spans="2:11" ht="22.35" customHeight="1">
      <c r="B22" s="6"/>
      <c r="C22" s="13"/>
      <c r="D22" s="13"/>
      <c r="E22" s="13"/>
      <c r="F22" s="13"/>
      <c r="G22" s="13"/>
      <c r="H22" s="13"/>
      <c r="I22" s="13"/>
      <c r="J22" s="21"/>
      <c r="K22" s="14"/>
    </row>
    <row r="23" spans="2:11" ht="22.35" customHeight="1">
      <c r="B23" s="6"/>
      <c r="C23" s="13"/>
      <c r="D23" s="13"/>
      <c r="E23" s="13"/>
      <c r="F23" s="13"/>
      <c r="G23" s="13"/>
      <c r="H23" s="13"/>
      <c r="I23" s="13"/>
      <c r="J23" s="21"/>
      <c r="K23" s="14"/>
    </row>
    <row r="24" spans="2:11" ht="22.35" customHeight="1">
      <c r="B24" s="14"/>
      <c r="C24" s="16"/>
      <c r="D24" s="16"/>
      <c r="E24" s="16"/>
      <c r="F24" s="16"/>
      <c r="G24" s="13"/>
      <c r="H24" s="13"/>
      <c r="I24" s="13"/>
      <c r="J24" s="24"/>
      <c r="K24" s="14"/>
    </row>
    <row r="25" spans="2:11" ht="21.7" customHeight="1">
      <c r="B25" s="14"/>
      <c r="C25" s="8"/>
      <c r="D25" s="8"/>
      <c r="E25" s="13"/>
      <c r="F25" s="13"/>
      <c r="G25" s="13"/>
      <c r="H25" s="13"/>
      <c r="I25" s="13"/>
      <c r="J25" s="13"/>
      <c r="K25" s="24"/>
    </row>
    <row r="26" spans="2:11" ht="21.7" customHeight="1">
      <c r="B26" s="16"/>
      <c r="C26" s="5"/>
      <c r="D26" s="5"/>
      <c r="E26" s="5"/>
      <c r="F26" s="5"/>
      <c r="G26" s="5"/>
      <c r="H26" s="5"/>
      <c r="I26" s="5"/>
      <c r="J26" s="5"/>
      <c r="K26" s="24"/>
    </row>
    <row r="27" spans="2:11">
      <c r="B27" s="16"/>
      <c r="C27" s="8"/>
      <c r="D27" s="8"/>
      <c r="E27" s="13"/>
      <c r="F27" s="13"/>
      <c r="G27" s="13"/>
      <c r="H27" s="13"/>
      <c r="I27" s="13"/>
      <c r="J27" s="13"/>
      <c r="K27" s="14"/>
    </row>
    <row r="28" spans="2:11">
      <c r="B28" s="14"/>
      <c r="C28" s="337" t="s">
        <v>2</v>
      </c>
      <c r="D28" s="337"/>
      <c r="E28" s="337"/>
      <c r="F28" s="337" t="s">
        <v>3</v>
      </c>
      <c r="G28" s="337"/>
      <c r="H28" s="7" t="s">
        <v>4</v>
      </c>
      <c r="I28" s="7" t="s">
        <v>5</v>
      </c>
      <c r="J28" s="7" t="s">
        <v>172</v>
      </c>
      <c r="K28" s="14"/>
    </row>
    <row r="29" spans="2:11" ht="21.7" customHeight="1">
      <c r="B29" s="5" t="s">
        <v>171</v>
      </c>
      <c r="C29" s="328" t="s">
        <v>174</v>
      </c>
      <c r="D29" s="329"/>
      <c r="E29" s="329"/>
      <c r="F29" s="330" t="s">
        <v>8</v>
      </c>
      <c r="G29" s="330"/>
      <c r="H29" s="8" t="s">
        <v>175</v>
      </c>
      <c r="I29" s="22">
        <v>1</v>
      </c>
      <c r="J29" s="23"/>
      <c r="K29" s="14"/>
    </row>
    <row r="30" spans="2:11">
      <c r="B30" s="8"/>
      <c r="C30" s="328" t="s">
        <v>176</v>
      </c>
      <c r="D30" s="329"/>
      <c r="E30" s="329"/>
      <c r="F30" s="330" t="s">
        <v>11</v>
      </c>
      <c r="G30" s="330"/>
      <c r="H30" s="16" t="s">
        <v>12</v>
      </c>
      <c r="I30" s="16"/>
      <c r="J30" s="23"/>
      <c r="K30" s="14"/>
    </row>
    <row r="31" spans="2:11" s="1" customFormat="1" ht="29.1" customHeight="1">
      <c r="B31" s="6" t="s">
        <v>1</v>
      </c>
      <c r="C31" s="328" t="s">
        <v>177</v>
      </c>
      <c r="D31" s="329"/>
      <c r="E31" s="329"/>
      <c r="F31" s="330" t="s">
        <v>14</v>
      </c>
      <c r="G31" s="330"/>
      <c r="H31" s="16" t="s">
        <v>15</v>
      </c>
      <c r="I31" s="16"/>
      <c r="J31" s="23"/>
      <c r="K31" s="7" t="s">
        <v>173</v>
      </c>
    </row>
    <row r="32" spans="2:11" s="1" customFormat="1" ht="162" customHeight="1">
      <c r="B32" s="16">
        <v>1</v>
      </c>
      <c r="C32" s="328" t="s">
        <v>178</v>
      </c>
      <c r="D32" s="329"/>
      <c r="E32" s="329"/>
      <c r="F32" s="330" t="s">
        <v>16</v>
      </c>
      <c r="G32" s="330"/>
      <c r="H32" s="16" t="s">
        <v>17</v>
      </c>
      <c r="I32" s="16"/>
      <c r="J32" s="23"/>
      <c r="K32" s="16"/>
    </row>
    <row r="33" spans="2:11" s="1" customFormat="1" ht="209.6" customHeight="1">
      <c r="B33" s="16">
        <v>2</v>
      </c>
      <c r="C33" s="328" t="s">
        <v>179</v>
      </c>
      <c r="D33" s="329"/>
      <c r="E33" s="329"/>
      <c r="F33" s="330" t="s">
        <v>112</v>
      </c>
      <c r="G33" s="330"/>
      <c r="H33" s="16" t="s">
        <v>12</v>
      </c>
      <c r="I33" s="22"/>
      <c r="J33" s="23"/>
      <c r="K33" s="16"/>
    </row>
    <row r="34" spans="2:11" s="1" customFormat="1" ht="335.25" customHeight="1">
      <c r="B34" s="16">
        <v>3</v>
      </c>
      <c r="C34" s="328" t="s">
        <v>180</v>
      </c>
      <c r="D34" s="329"/>
      <c r="E34" s="329"/>
      <c r="F34" s="330" t="s">
        <v>20</v>
      </c>
      <c r="G34" s="330"/>
      <c r="H34" s="8" t="s">
        <v>21</v>
      </c>
      <c r="I34" s="22"/>
      <c r="J34" s="23"/>
      <c r="K34" s="16"/>
    </row>
    <row r="35" spans="2:11" s="1" customFormat="1" ht="194.95" customHeight="1">
      <c r="B35" s="16">
        <v>4</v>
      </c>
      <c r="C35" s="328" t="s">
        <v>181</v>
      </c>
      <c r="D35" s="329"/>
      <c r="E35" s="329"/>
      <c r="F35" s="330" t="s">
        <v>22</v>
      </c>
      <c r="G35" s="330"/>
      <c r="H35" s="8" t="s">
        <v>23</v>
      </c>
      <c r="I35" s="16"/>
      <c r="J35" s="23"/>
      <c r="K35" s="16"/>
    </row>
    <row r="36" spans="2:11" s="1" customFormat="1" ht="88.4" customHeight="1">
      <c r="B36" s="16">
        <v>5</v>
      </c>
      <c r="C36" s="328" t="s">
        <v>182</v>
      </c>
      <c r="D36" s="329"/>
      <c r="E36" s="329"/>
      <c r="F36" s="330" t="s">
        <v>183</v>
      </c>
      <c r="G36" s="330"/>
      <c r="H36" s="8" t="s">
        <v>25</v>
      </c>
      <c r="I36" s="16"/>
      <c r="J36" s="23"/>
      <c r="K36" s="16"/>
    </row>
    <row r="37" spans="2:11" s="1" customFormat="1" ht="272.60000000000002" customHeight="1">
      <c r="B37" s="16">
        <v>6</v>
      </c>
      <c r="C37" s="328" t="s">
        <v>184</v>
      </c>
      <c r="D37" s="329"/>
      <c r="E37" s="329"/>
      <c r="F37" s="330" t="s">
        <v>26</v>
      </c>
      <c r="G37" s="330"/>
      <c r="H37" s="8" t="s">
        <v>27</v>
      </c>
      <c r="I37" s="16"/>
      <c r="J37" s="23"/>
      <c r="K37" s="16"/>
    </row>
    <row r="38" spans="2:11" s="1" customFormat="1" ht="192.05" customHeight="1">
      <c r="B38" s="16">
        <v>7</v>
      </c>
      <c r="C38" s="328" t="s">
        <v>185</v>
      </c>
      <c r="D38" s="329"/>
      <c r="E38" s="329"/>
      <c r="F38" s="330" t="s">
        <v>29</v>
      </c>
      <c r="G38" s="330"/>
      <c r="H38" s="8" t="s">
        <v>27</v>
      </c>
      <c r="I38" s="16"/>
      <c r="J38" s="23"/>
      <c r="K38" s="16"/>
    </row>
    <row r="39" spans="2:11" s="1" customFormat="1" ht="233.2" customHeight="1">
      <c r="B39" s="16">
        <v>8</v>
      </c>
      <c r="C39" s="328" t="s">
        <v>186</v>
      </c>
      <c r="D39" s="329"/>
      <c r="E39" s="329"/>
      <c r="F39" s="330" t="s">
        <v>31</v>
      </c>
      <c r="G39" s="330"/>
      <c r="H39" s="8" t="s">
        <v>27</v>
      </c>
      <c r="I39" s="16"/>
      <c r="J39" s="23"/>
      <c r="K39" s="16"/>
    </row>
    <row r="40" spans="2:11" s="1" customFormat="1" ht="292.35000000000002" customHeight="1">
      <c r="B40" s="16">
        <v>9</v>
      </c>
      <c r="C40" s="328" t="s">
        <v>187</v>
      </c>
      <c r="D40" s="329"/>
      <c r="E40" s="329"/>
      <c r="F40" s="330" t="s">
        <v>33</v>
      </c>
      <c r="G40" s="330"/>
      <c r="H40" s="8" t="s">
        <v>27</v>
      </c>
      <c r="I40" s="16"/>
      <c r="J40" s="23"/>
      <c r="K40" s="16"/>
    </row>
    <row r="41" spans="2:11" s="1" customFormat="1" ht="263.10000000000002" customHeight="1">
      <c r="B41" s="16">
        <v>10</v>
      </c>
      <c r="C41" s="328" t="s">
        <v>188</v>
      </c>
      <c r="D41" s="329"/>
      <c r="E41" s="329"/>
      <c r="F41" s="330" t="s">
        <v>35</v>
      </c>
      <c r="G41" s="330"/>
      <c r="H41" s="8" t="s">
        <v>27</v>
      </c>
      <c r="I41" s="16"/>
      <c r="J41" s="23"/>
      <c r="K41" s="16"/>
    </row>
    <row r="42" spans="2:11" s="1" customFormat="1" ht="248.95" customHeight="1">
      <c r="B42" s="16">
        <v>11</v>
      </c>
      <c r="C42" s="328" t="s">
        <v>189</v>
      </c>
      <c r="D42" s="329"/>
      <c r="E42" s="329"/>
      <c r="F42" s="330" t="s">
        <v>37</v>
      </c>
      <c r="G42" s="330"/>
      <c r="H42" s="8" t="s">
        <v>27</v>
      </c>
      <c r="I42" s="16"/>
      <c r="J42" s="23"/>
      <c r="K42" s="16"/>
    </row>
    <row r="43" spans="2:11" s="1" customFormat="1" ht="146.1" customHeight="1">
      <c r="B43" s="16">
        <v>12</v>
      </c>
      <c r="C43" s="328" t="s">
        <v>190</v>
      </c>
      <c r="D43" s="329"/>
      <c r="E43" s="329"/>
      <c r="F43" s="330" t="s">
        <v>39</v>
      </c>
      <c r="G43" s="330"/>
      <c r="H43" s="16" t="s">
        <v>12</v>
      </c>
      <c r="I43" s="16"/>
      <c r="J43" s="23"/>
      <c r="K43" s="16"/>
    </row>
    <row r="44" spans="2:11" s="1" customFormat="1" ht="282.7" customHeight="1">
      <c r="B44" s="16">
        <v>13</v>
      </c>
      <c r="C44" s="328" t="s">
        <v>191</v>
      </c>
      <c r="D44" s="329"/>
      <c r="E44" s="329"/>
      <c r="F44" s="330" t="s">
        <v>40</v>
      </c>
      <c r="G44" s="330"/>
      <c r="H44" s="16"/>
      <c r="I44" s="16"/>
      <c r="J44" s="23"/>
      <c r="K44" s="16"/>
    </row>
    <row r="45" spans="2:11" s="1" customFormat="1" ht="75.05" customHeight="1">
      <c r="B45" s="16">
        <v>14</v>
      </c>
      <c r="C45" s="328" t="s">
        <v>41</v>
      </c>
      <c r="D45" s="328"/>
      <c r="E45" s="328"/>
      <c r="F45" s="330" t="s">
        <v>192</v>
      </c>
      <c r="G45" s="330"/>
      <c r="H45" s="7"/>
      <c r="I45" s="16"/>
      <c r="J45" s="23"/>
      <c r="K45" s="16"/>
    </row>
    <row r="46" spans="2:11" s="1" customFormat="1" ht="270.64999999999998" customHeight="1">
      <c r="B46" s="16">
        <v>15</v>
      </c>
      <c r="C46" s="328" t="s">
        <v>193</v>
      </c>
      <c r="D46" s="329"/>
      <c r="E46" s="329"/>
      <c r="F46" s="330" t="s">
        <v>43</v>
      </c>
      <c r="G46" s="330"/>
      <c r="H46" s="16" t="s">
        <v>12</v>
      </c>
      <c r="I46" s="16"/>
      <c r="J46" s="23"/>
      <c r="K46" s="16"/>
    </row>
    <row r="47" spans="2:11" s="1" customFormat="1" ht="200.6" customHeight="1">
      <c r="B47" s="16">
        <v>16</v>
      </c>
      <c r="C47" s="328" t="s">
        <v>194</v>
      </c>
      <c r="D47" s="329"/>
      <c r="E47" s="329"/>
      <c r="F47" s="330" t="s">
        <v>45</v>
      </c>
      <c r="G47" s="330"/>
      <c r="H47" s="16" t="s">
        <v>12</v>
      </c>
      <c r="I47" s="22"/>
      <c r="J47" s="23"/>
      <c r="K47" s="16"/>
    </row>
    <row r="48" spans="2:11" s="1" customFormat="1" ht="53.2" customHeight="1">
      <c r="B48" s="16">
        <v>17</v>
      </c>
      <c r="C48" s="328" t="s">
        <v>195</v>
      </c>
      <c r="D48" s="329"/>
      <c r="E48" s="329"/>
      <c r="F48" s="330" t="s">
        <v>47</v>
      </c>
      <c r="G48" s="330"/>
      <c r="H48" s="16" t="s">
        <v>12</v>
      </c>
      <c r="I48" s="22"/>
      <c r="J48" s="23"/>
      <c r="K48" s="16"/>
    </row>
    <row r="49" spans="2:11" s="1" customFormat="1" ht="86.95" customHeight="1">
      <c r="B49" s="16">
        <v>18</v>
      </c>
      <c r="C49" s="328" t="s">
        <v>196</v>
      </c>
      <c r="D49" s="329"/>
      <c r="E49" s="329"/>
      <c r="F49" s="330" t="s">
        <v>48</v>
      </c>
      <c r="G49" s="330"/>
      <c r="H49" s="16" t="s">
        <v>12</v>
      </c>
      <c r="I49" s="22">
        <v>0</v>
      </c>
      <c r="J49" s="23"/>
      <c r="K49" s="16"/>
    </row>
    <row r="50" spans="2:11" s="1" customFormat="1" ht="163.44999999999999" customHeight="1">
      <c r="B50" s="16">
        <v>19</v>
      </c>
      <c r="C50" s="328" t="s">
        <v>197</v>
      </c>
      <c r="D50" s="329"/>
      <c r="E50" s="329"/>
      <c r="F50" s="346" t="s">
        <v>50</v>
      </c>
      <c r="G50" s="346"/>
      <c r="H50" s="16" t="s">
        <v>12</v>
      </c>
      <c r="I50" s="22"/>
      <c r="J50" s="23"/>
      <c r="K50" s="8"/>
    </row>
    <row r="51" spans="2:11" s="1" customFormat="1" ht="122.5" customHeight="1">
      <c r="B51" s="16">
        <v>20</v>
      </c>
      <c r="C51" s="328" t="s">
        <v>51</v>
      </c>
      <c r="D51" s="328"/>
      <c r="E51" s="328"/>
      <c r="F51" s="330"/>
      <c r="G51" s="330"/>
      <c r="H51" s="6"/>
      <c r="I51" s="16"/>
      <c r="J51" s="23"/>
      <c r="K51" s="16"/>
    </row>
    <row r="52" spans="2:11" s="1" customFormat="1" ht="104.15" customHeight="1">
      <c r="B52" s="16">
        <v>21</v>
      </c>
      <c r="C52" s="328" t="s">
        <v>198</v>
      </c>
      <c r="D52" s="329"/>
      <c r="E52" s="329"/>
      <c r="F52" s="330" t="s">
        <v>54</v>
      </c>
      <c r="G52" s="330"/>
      <c r="H52" s="16"/>
      <c r="I52" s="16"/>
      <c r="J52" s="23"/>
      <c r="K52" s="16"/>
    </row>
    <row r="53" spans="2:11" s="1" customFormat="1" ht="215.2" customHeight="1">
      <c r="B53" s="16">
        <v>22</v>
      </c>
      <c r="C53" s="328" t="s">
        <v>199</v>
      </c>
      <c r="D53" s="329"/>
      <c r="E53" s="329"/>
      <c r="F53" s="330" t="s">
        <v>55</v>
      </c>
      <c r="G53" s="330"/>
      <c r="H53" s="8" t="s">
        <v>27</v>
      </c>
      <c r="I53" s="22"/>
      <c r="J53" s="23"/>
      <c r="K53" s="16"/>
    </row>
    <row r="54" spans="2:11" s="1" customFormat="1" ht="32.15" customHeight="1">
      <c r="B54" s="16">
        <v>23</v>
      </c>
      <c r="C54" s="328" t="s">
        <v>200</v>
      </c>
      <c r="D54" s="329"/>
      <c r="E54" s="329"/>
      <c r="F54" s="330" t="s">
        <v>56</v>
      </c>
      <c r="G54" s="330"/>
      <c r="H54" s="8" t="s">
        <v>27</v>
      </c>
      <c r="I54" s="16"/>
      <c r="J54" s="23"/>
      <c r="K54" s="16"/>
    </row>
    <row r="55" spans="2:11" s="1" customFormat="1" ht="64.45" customHeight="1">
      <c r="B55" s="16">
        <v>24</v>
      </c>
      <c r="C55" s="328" t="s">
        <v>201</v>
      </c>
      <c r="D55" s="329"/>
      <c r="E55" s="329"/>
      <c r="F55" s="330" t="s">
        <v>57</v>
      </c>
      <c r="G55" s="330"/>
      <c r="H55" s="8" t="s">
        <v>27</v>
      </c>
      <c r="I55" s="16">
        <v>0</v>
      </c>
      <c r="J55" s="23"/>
      <c r="K55" s="14"/>
    </row>
    <row r="56" spans="2:11" s="1" customFormat="1" ht="297" customHeight="1">
      <c r="B56" s="16">
        <v>25</v>
      </c>
      <c r="C56" s="329" t="s">
        <v>202</v>
      </c>
      <c r="D56" s="329"/>
      <c r="E56" s="329"/>
      <c r="F56" s="330" t="s">
        <v>203</v>
      </c>
      <c r="G56" s="330"/>
      <c r="H56" s="8" t="s">
        <v>12</v>
      </c>
      <c r="I56" s="16"/>
      <c r="J56" s="23"/>
      <c r="K56" s="8"/>
    </row>
    <row r="57" spans="2:11" s="1" customFormat="1" ht="216.65" customHeight="1">
      <c r="B57" s="16">
        <v>26</v>
      </c>
      <c r="C57" s="328" t="s">
        <v>204</v>
      </c>
      <c r="D57" s="329"/>
      <c r="E57" s="329"/>
      <c r="F57" s="330" t="s">
        <v>60</v>
      </c>
      <c r="G57" s="330"/>
      <c r="H57" s="8" t="s">
        <v>12</v>
      </c>
      <c r="I57" s="22"/>
      <c r="J57" s="23"/>
      <c r="K57" s="16"/>
    </row>
    <row r="58" spans="2:11" s="1" customFormat="1" ht="180.65" customHeight="1">
      <c r="B58" s="16">
        <v>27</v>
      </c>
      <c r="C58" s="328" t="s">
        <v>205</v>
      </c>
      <c r="D58" s="329"/>
      <c r="E58" s="329"/>
      <c r="F58" s="330" t="s">
        <v>62</v>
      </c>
      <c r="G58" s="330"/>
      <c r="H58" s="8" t="s">
        <v>27</v>
      </c>
      <c r="I58" s="22"/>
      <c r="J58" s="23"/>
      <c r="K58" s="16"/>
    </row>
    <row r="59" spans="2:11" s="1" customFormat="1" ht="153" customHeight="1">
      <c r="B59" s="16">
        <v>28</v>
      </c>
      <c r="C59" s="329" t="s">
        <v>206</v>
      </c>
      <c r="D59" s="329"/>
      <c r="E59" s="329"/>
      <c r="F59" s="330" t="s">
        <v>64</v>
      </c>
      <c r="G59" s="330"/>
      <c r="H59" s="8" t="s">
        <v>65</v>
      </c>
      <c r="I59" s="22"/>
      <c r="J59" s="23"/>
      <c r="K59" s="16"/>
    </row>
    <row r="60" spans="2:11" s="1" customFormat="1" ht="111.7" customHeight="1">
      <c r="B60" s="16">
        <v>29</v>
      </c>
      <c r="C60" s="328" t="s">
        <v>207</v>
      </c>
      <c r="D60" s="329"/>
      <c r="E60" s="329"/>
      <c r="F60" s="330" t="s">
        <v>67</v>
      </c>
      <c r="G60" s="330"/>
      <c r="H60" s="8" t="s">
        <v>208</v>
      </c>
      <c r="I60" s="22"/>
      <c r="J60" s="23"/>
      <c r="K60" s="16"/>
    </row>
    <row r="61" spans="2:11" s="1" customFormat="1" ht="242.2" customHeight="1">
      <c r="B61" s="16">
        <v>30</v>
      </c>
      <c r="C61" s="328" t="s">
        <v>209</v>
      </c>
      <c r="D61" s="329"/>
      <c r="E61" s="329"/>
      <c r="F61" s="330" t="s">
        <v>69</v>
      </c>
      <c r="G61" s="330"/>
      <c r="H61" s="8" t="s">
        <v>65</v>
      </c>
      <c r="I61" s="22"/>
      <c r="J61" s="23"/>
      <c r="K61" s="16"/>
    </row>
    <row r="62" spans="2:11" s="1" customFormat="1" ht="248.95" customHeight="1">
      <c r="B62" s="16">
        <v>31</v>
      </c>
      <c r="C62" s="328" t="s">
        <v>210</v>
      </c>
      <c r="D62" s="329"/>
      <c r="E62" s="329"/>
      <c r="F62" s="330" t="s">
        <v>71</v>
      </c>
      <c r="G62" s="330"/>
      <c r="H62" s="8" t="s">
        <v>25</v>
      </c>
      <c r="I62" s="16"/>
      <c r="J62" s="23"/>
      <c r="K62" s="16"/>
    </row>
    <row r="63" spans="2:11" s="1" customFormat="1" ht="138.05000000000001" customHeight="1">
      <c r="B63" s="16">
        <v>32</v>
      </c>
      <c r="C63" s="328" t="s">
        <v>211</v>
      </c>
      <c r="D63" s="329"/>
      <c r="E63" s="329"/>
      <c r="F63" s="330" t="s">
        <v>72</v>
      </c>
      <c r="G63" s="330"/>
      <c r="H63" s="8" t="s">
        <v>21</v>
      </c>
      <c r="I63" s="16"/>
      <c r="J63" s="23"/>
      <c r="K63" s="16"/>
    </row>
    <row r="64" spans="2:11" s="1" customFormat="1" ht="167.15" customHeight="1">
      <c r="B64" s="16">
        <v>33</v>
      </c>
      <c r="C64" s="328" t="s">
        <v>212</v>
      </c>
      <c r="D64" s="329"/>
      <c r="E64" s="329"/>
      <c r="F64" s="330" t="s">
        <v>115</v>
      </c>
      <c r="G64" s="330"/>
      <c r="H64" s="16" t="s">
        <v>17</v>
      </c>
      <c r="I64" s="16"/>
      <c r="J64" s="23"/>
      <c r="K64" s="16"/>
    </row>
    <row r="65" spans="2:11" s="1" customFormat="1" ht="165.05" customHeight="1">
      <c r="B65" s="16">
        <v>34</v>
      </c>
      <c r="C65" s="328" t="s">
        <v>213</v>
      </c>
      <c r="D65" s="329"/>
      <c r="E65" s="329"/>
      <c r="F65" s="330" t="s">
        <v>75</v>
      </c>
      <c r="G65" s="330"/>
      <c r="H65" s="16" t="s">
        <v>17</v>
      </c>
      <c r="I65" s="16"/>
      <c r="J65" s="23"/>
      <c r="K65" s="16"/>
    </row>
    <row r="66" spans="2:11" s="1" customFormat="1" ht="143.19999999999999" customHeight="1">
      <c r="B66" s="16">
        <v>35</v>
      </c>
      <c r="C66" s="329" t="s">
        <v>76</v>
      </c>
      <c r="D66" s="329"/>
      <c r="E66" s="329"/>
      <c r="F66" s="334" t="s">
        <v>77</v>
      </c>
      <c r="G66" s="334"/>
      <c r="H66" s="16" t="s">
        <v>17</v>
      </c>
      <c r="I66" s="24"/>
      <c r="J66" s="23"/>
      <c r="K66" s="16"/>
    </row>
    <row r="67" spans="2:11" s="1" customFormat="1" ht="201.05" customHeight="1">
      <c r="B67" s="16">
        <v>36</v>
      </c>
      <c r="C67" s="329" t="s">
        <v>79</v>
      </c>
      <c r="D67" s="329"/>
      <c r="E67" s="329"/>
      <c r="F67" s="334" t="s">
        <v>80</v>
      </c>
      <c r="G67" s="334"/>
      <c r="H67" s="16" t="s">
        <v>17</v>
      </c>
      <c r="I67" s="24"/>
      <c r="J67" s="23"/>
      <c r="K67" s="16"/>
    </row>
    <row r="68" spans="2:11" s="1" customFormat="1" ht="201.05" customHeight="1">
      <c r="B68" s="16">
        <v>37</v>
      </c>
      <c r="C68" s="333" t="s">
        <v>82</v>
      </c>
      <c r="D68" s="333"/>
      <c r="E68" s="333"/>
      <c r="F68" s="334" t="s">
        <v>83</v>
      </c>
      <c r="G68" s="334"/>
      <c r="H68" s="16" t="s">
        <v>78</v>
      </c>
      <c r="I68" s="24"/>
      <c r="J68" s="23"/>
      <c r="K68" s="16"/>
    </row>
    <row r="69" spans="2:11" s="1" customFormat="1" ht="140.94999999999999" customHeight="1">
      <c r="B69" s="16">
        <v>38</v>
      </c>
      <c r="C69" s="329" t="s">
        <v>84</v>
      </c>
      <c r="D69" s="329"/>
      <c r="E69" s="329"/>
      <c r="F69" s="330" t="s">
        <v>85</v>
      </c>
      <c r="G69" s="330"/>
      <c r="H69" s="8" t="s">
        <v>81</v>
      </c>
      <c r="I69" s="16"/>
      <c r="J69" s="23"/>
      <c r="K69" s="16"/>
    </row>
    <row r="70" spans="2:11" s="1" customFormat="1" ht="228.7" customHeight="1">
      <c r="B70" s="16">
        <v>39</v>
      </c>
      <c r="C70" s="333" t="s">
        <v>86</v>
      </c>
      <c r="D70" s="333"/>
      <c r="E70" s="333"/>
      <c r="F70" s="330" t="s">
        <v>87</v>
      </c>
      <c r="G70" s="330"/>
      <c r="H70" s="8" t="s">
        <v>81</v>
      </c>
      <c r="I70" s="16"/>
      <c r="J70" s="23"/>
      <c r="K70" s="16"/>
    </row>
    <row r="71" spans="2:11" s="1" customFormat="1" ht="228.7" customHeight="1">
      <c r="B71" s="16">
        <v>40</v>
      </c>
      <c r="C71" s="329" t="s">
        <v>89</v>
      </c>
      <c r="D71" s="329"/>
      <c r="E71" s="329"/>
      <c r="F71" s="330" t="s">
        <v>87</v>
      </c>
      <c r="G71" s="330"/>
      <c r="H71" s="8" t="s">
        <v>27</v>
      </c>
      <c r="I71" s="16"/>
      <c r="J71" s="23"/>
      <c r="K71" s="16"/>
    </row>
    <row r="72" spans="2:11" s="1" customFormat="1" ht="228.7" customHeight="1">
      <c r="B72" s="16">
        <v>41</v>
      </c>
      <c r="C72" s="329" t="s">
        <v>91</v>
      </c>
      <c r="D72" s="329"/>
      <c r="E72" s="329"/>
      <c r="F72" s="330" t="s">
        <v>92</v>
      </c>
      <c r="G72" s="330"/>
      <c r="H72" s="8" t="s">
        <v>17</v>
      </c>
      <c r="I72" s="16"/>
      <c r="J72" s="23"/>
      <c r="K72" s="16"/>
    </row>
    <row r="73" spans="2:11" s="1" customFormat="1" ht="201.05" customHeight="1">
      <c r="B73" s="16">
        <v>42</v>
      </c>
      <c r="C73" s="329" t="s">
        <v>214</v>
      </c>
      <c r="D73" s="329"/>
      <c r="E73" s="329"/>
      <c r="F73" s="330" t="s">
        <v>94</v>
      </c>
      <c r="G73" s="330"/>
      <c r="H73" s="8" t="s">
        <v>215</v>
      </c>
      <c r="I73" s="22"/>
      <c r="J73" s="23"/>
      <c r="K73" s="16"/>
    </row>
    <row r="74" spans="2:11" s="1" customFormat="1" ht="146.1" customHeight="1">
      <c r="B74" s="16">
        <v>43</v>
      </c>
      <c r="C74" s="329" t="s">
        <v>216</v>
      </c>
      <c r="D74" s="329"/>
      <c r="E74" s="329"/>
      <c r="F74" s="330" t="s">
        <v>96</v>
      </c>
      <c r="G74" s="330"/>
      <c r="H74" s="8" t="s">
        <v>17</v>
      </c>
      <c r="I74" s="22"/>
      <c r="J74" s="23"/>
      <c r="K74" s="16"/>
    </row>
    <row r="75" spans="2:11" s="1" customFormat="1" ht="161.55000000000001" customHeight="1">
      <c r="B75" s="16">
        <v>44</v>
      </c>
      <c r="C75" s="329" t="s">
        <v>97</v>
      </c>
      <c r="D75" s="329"/>
      <c r="E75" s="329"/>
      <c r="F75" s="330" t="s">
        <v>98</v>
      </c>
      <c r="G75" s="330"/>
      <c r="H75" s="8" t="s">
        <v>78</v>
      </c>
      <c r="I75" s="22"/>
      <c r="J75" s="23"/>
      <c r="K75" s="16"/>
    </row>
    <row r="76" spans="2:11" s="1" customFormat="1" ht="161.55000000000001" customHeight="1">
      <c r="B76" s="16">
        <v>45</v>
      </c>
      <c r="C76" s="329" t="s">
        <v>99</v>
      </c>
      <c r="D76" s="329"/>
      <c r="E76" s="329"/>
      <c r="F76" s="331" t="s">
        <v>100</v>
      </c>
      <c r="G76" s="332"/>
      <c r="H76" s="16" t="s">
        <v>217</v>
      </c>
      <c r="I76" s="20"/>
      <c r="J76" s="20"/>
      <c r="K76" s="16"/>
    </row>
    <row r="77" spans="2:11" s="1" customFormat="1" ht="136.44999999999999" customHeight="1">
      <c r="B77" s="16">
        <v>46</v>
      </c>
      <c r="C77" s="333" t="s">
        <v>102</v>
      </c>
      <c r="D77" s="333"/>
      <c r="E77" s="333"/>
      <c r="F77" s="331" t="s">
        <v>258</v>
      </c>
      <c r="G77" s="332"/>
      <c r="H77" s="16" t="s">
        <v>15</v>
      </c>
      <c r="I77" s="16"/>
      <c r="J77" s="16"/>
      <c r="K77" s="16"/>
    </row>
    <row r="78" spans="2:11" s="1" customFormat="1" ht="167.95" customHeight="1">
      <c r="B78" s="16">
        <v>47</v>
      </c>
      <c r="C78" s="333" t="s">
        <v>104</v>
      </c>
      <c r="D78" s="333"/>
      <c r="E78" s="333"/>
      <c r="F78" s="331" t="s">
        <v>105</v>
      </c>
      <c r="G78" s="332"/>
      <c r="H78" s="16" t="s">
        <v>217</v>
      </c>
      <c r="I78" s="16"/>
      <c r="J78" s="16"/>
      <c r="K78" s="16">
        <v>0</v>
      </c>
    </row>
    <row r="79" spans="2:11" s="1" customFormat="1" ht="259.10000000000002" customHeight="1">
      <c r="B79" s="16">
        <v>48</v>
      </c>
      <c r="C79" s="329" t="s">
        <v>99</v>
      </c>
      <c r="D79" s="329"/>
      <c r="E79" s="329"/>
      <c r="F79" s="331" t="s">
        <v>100</v>
      </c>
      <c r="G79" s="332"/>
      <c r="H79" s="16" t="s">
        <v>217</v>
      </c>
    </row>
    <row r="80" spans="2:11" s="1" customFormat="1" ht="149.94999999999999" customHeight="1">
      <c r="B80" s="16">
        <v>49</v>
      </c>
      <c r="C80" s="333" t="s">
        <v>102</v>
      </c>
      <c r="D80" s="333"/>
      <c r="E80" s="333"/>
      <c r="F80" s="331" t="s">
        <v>258</v>
      </c>
      <c r="G80" s="332"/>
      <c r="H80" s="16" t="s">
        <v>15</v>
      </c>
      <c r="I80" s="7"/>
      <c r="J80" s="17"/>
      <c r="K80" s="16"/>
    </row>
    <row r="81" spans="2:11" s="1" customFormat="1" ht="152.19999999999999" customHeight="1">
      <c r="B81" s="16">
        <v>50</v>
      </c>
      <c r="C81" s="333" t="s">
        <v>104</v>
      </c>
      <c r="D81" s="333"/>
      <c r="E81" s="333"/>
      <c r="F81" s="331" t="s">
        <v>105</v>
      </c>
      <c r="G81" s="332"/>
      <c r="H81" s="16" t="s">
        <v>217</v>
      </c>
      <c r="I81" s="7"/>
      <c r="J81" s="17"/>
      <c r="K81" s="16"/>
    </row>
    <row r="82" spans="2:11" s="1" customFormat="1">
      <c r="B82" s="20"/>
      <c r="C82" s="18"/>
      <c r="D82" s="18"/>
      <c r="E82" s="18"/>
      <c r="F82" s="13"/>
      <c r="G82" s="13"/>
      <c r="H82" s="13"/>
      <c r="I82" s="8"/>
      <c r="J82" s="14"/>
    </row>
    <row r="83" spans="2:11" s="1" customFormat="1">
      <c r="B83" s="26" t="s">
        <v>219</v>
      </c>
      <c r="C83" s="29"/>
      <c r="D83" s="29"/>
      <c r="E83" s="17" t="s">
        <v>220</v>
      </c>
      <c r="F83" s="17"/>
      <c r="G83" s="17" t="s">
        <v>221</v>
      </c>
      <c r="H83" s="17" t="s">
        <v>222</v>
      </c>
      <c r="I83" s="7" t="s">
        <v>223</v>
      </c>
      <c r="J83" s="17" t="s">
        <v>5</v>
      </c>
      <c r="K83" s="17" t="s">
        <v>4</v>
      </c>
    </row>
    <row r="84" spans="2:11" s="1" customFormat="1" ht="53.2" customHeight="1">
      <c r="B84" s="401" t="s">
        <v>224</v>
      </c>
      <c r="C84" s="402"/>
      <c r="D84" s="402"/>
      <c r="E84" s="403"/>
      <c r="F84" s="13"/>
      <c r="G84" s="13"/>
      <c r="H84" s="13"/>
      <c r="I84" s="24"/>
      <c r="J84" s="8"/>
      <c r="K84" s="17"/>
    </row>
    <row r="85" spans="2:11" s="1" customFormat="1">
      <c r="B85" s="29" t="s">
        <v>309</v>
      </c>
      <c r="C85" s="8"/>
      <c r="D85" s="8"/>
      <c r="E85" s="13"/>
      <c r="F85" s="13"/>
      <c r="G85" s="13"/>
      <c r="H85" s="13"/>
      <c r="I85" s="8"/>
      <c r="J85" s="13"/>
      <c r="K85" s="17"/>
    </row>
    <row r="86" spans="2:11" s="1" customFormat="1">
      <c r="B86" s="30" t="s">
        <v>227</v>
      </c>
      <c r="C86" s="5"/>
      <c r="D86" s="5"/>
      <c r="E86" s="82"/>
      <c r="F86" s="82"/>
      <c r="G86" s="13"/>
      <c r="H86" s="13"/>
      <c r="I86" s="8"/>
      <c r="J86" s="13"/>
      <c r="K86" s="8" t="s">
        <v>21</v>
      </c>
    </row>
    <row r="87" spans="2:11" s="1" customFormat="1">
      <c r="B87" s="8"/>
      <c r="C87" s="29"/>
      <c r="D87" s="29"/>
      <c r="E87" s="73"/>
      <c r="F87" s="73"/>
      <c r="G87" s="13"/>
      <c r="H87" s="13"/>
      <c r="I87" s="8"/>
      <c r="J87" s="33">
        <f t="shared" ref="J87" si="0">+J19</f>
        <v>0</v>
      </c>
      <c r="K87" s="8"/>
    </row>
    <row r="88" spans="2:11" s="1" customFormat="1">
      <c r="B88" s="3"/>
      <c r="C88" s="4"/>
      <c r="D88" s="4"/>
      <c r="E88" s="2"/>
      <c r="F88" s="2"/>
      <c r="G88" s="2"/>
      <c r="H88" s="2"/>
      <c r="I88" s="2"/>
      <c r="J88" s="2"/>
      <c r="K88" s="3"/>
    </row>
    <row r="89" spans="2:11" s="1" customFormat="1">
      <c r="B89" s="3"/>
      <c r="C89" s="4"/>
      <c r="D89" s="4"/>
      <c r="E89" s="2"/>
      <c r="F89" s="2"/>
      <c r="G89" s="2"/>
      <c r="H89" s="2"/>
      <c r="I89" s="2"/>
      <c r="J89" s="2"/>
      <c r="K89" s="3"/>
    </row>
    <row r="90" spans="2:11" s="1" customFormat="1">
      <c r="B90" s="3"/>
      <c r="C90" s="4"/>
      <c r="D90" s="4"/>
      <c r="E90" s="2"/>
      <c r="F90" s="2"/>
      <c r="G90" s="2"/>
      <c r="H90" s="2"/>
      <c r="I90" s="2"/>
      <c r="J90" s="2"/>
      <c r="K90" s="3"/>
    </row>
    <row r="91" spans="2:11" s="1" customFormat="1">
      <c r="B91" s="3"/>
      <c r="C91" s="4"/>
      <c r="D91" s="4"/>
      <c r="E91" s="2"/>
      <c r="F91" s="2"/>
      <c r="G91" s="2"/>
      <c r="H91" s="2"/>
      <c r="I91" s="2"/>
      <c r="J91" s="2"/>
      <c r="K91" s="3"/>
    </row>
    <row r="92" spans="2:11" s="1" customFormat="1">
      <c r="B92" s="3"/>
      <c r="C92" s="4"/>
      <c r="D92" s="4"/>
      <c r="E92" s="2"/>
      <c r="F92" s="2"/>
      <c r="G92" s="2"/>
      <c r="H92" s="2"/>
      <c r="I92" s="2"/>
      <c r="J92" s="2"/>
      <c r="K92" s="3"/>
    </row>
    <row r="93" spans="2:11" s="1" customFormat="1">
      <c r="B93" s="3"/>
      <c r="C93" s="4"/>
      <c r="D93" s="4"/>
      <c r="E93" s="2"/>
      <c r="F93" s="2"/>
      <c r="G93" s="2"/>
      <c r="H93" s="2"/>
      <c r="I93" s="2"/>
      <c r="J93" s="2"/>
      <c r="K93" s="3"/>
    </row>
    <row r="94" spans="2:11" s="1" customFormat="1">
      <c r="B94" s="3"/>
      <c r="C94" s="4"/>
      <c r="D94" s="4"/>
      <c r="E94" s="2"/>
      <c r="F94" s="2"/>
      <c r="G94" s="2"/>
      <c r="H94" s="2"/>
      <c r="I94" s="2"/>
      <c r="J94" s="2"/>
      <c r="K94" s="3"/>
    </row>
    <row r="98" spans="1:30" s="13" customFormat="1">
      <c r="A98" s="133"/>
      <c r="B98" s="3"/>
      <c r="C98" s="4"/>
      <c r="D98" s="4"/>
      <c r="E98" s="2"/>
      <c r="F98" s="2"/>
      <c r="G98" s="2"/>
      <c r="H98" s="2"/>
      <c r="I98" s="2"/>
      <c r="J98" s="2"/>
      <c r="K98" s="3"/>
      <c r="L98" s="2"/>
      <c r="M98" s="2"/>
      <c r="N98" s="2"/>
      <c r="O98" s="2"/>
      <c r="P98" s="2"/>
      <c r="Q98" s="2"/>
      <c r="R98" s="2"/>
      <c r="S98" s="2"/>
      <c r="T98" s="2"/>
      <c r="U98" s="2"/>
      <c r="V98" s="2"/>
      <c r="W98" s="2"/>
      <c r="X98" s="2"/>
      <c r="Y98" s="2"/>
      <c r="Z98" s="2"/>
      <c r="AA98" s="2"/>
      <c r="AB98" s="2"/>
      <c r="AC98" s="2"/>
      <c r="AD98" s="2"/>
    </row>
    <row r="99" spans="1:30" s="13" customFormat="1">
      <c r="A99" s="133"/>
      <c r="B99" s="3"/>
      <c r="C99" s="4"/>
      <c r="D99" s="4"/>
      <c r="E99" s="2"/>
      <c r="F99" s="2"/>
      <c r="G99" s="2"/>
      <c r="H99" s="2"/>
      <c r="I99" s="2"/>
      <c r="J99" s="2"/>
      <c r="K99" s="3"/>
      <c r="L99" s="2"/>
      <c r="M99" s="2"/>
      <c r="N99" s="2"/>
      <c r="O99" s="2"/>
      <c r="P99" s="2"/>
      <c r="Q99" s="2"/>
      <c r="R99" s="2"/>
      <c r="S99" s="2"/>
      <c r="T99" s="2"/>
      <c r="U99" s="2"/>
      <c r="V99" s="2"/>
      <c r="W99" s="2"/>
      <c r="X99" s="2"/>
      <c r="Y99" s="2"/>
      <c r="Z99" s="2"/>
      <c r="AA99" s="2"/>
      <c r="AB99" s="2"/>
      <c r="AC99" s="2"/>
      <c r="AD99" s="2"/>
    </row>
  </sheetData>
  <mergeCells count="119">
    <mergeCell ref="E9:K9"/>
    <mergeCell ref="G13:I13"/>
    <mergeCell ref="C20:D20"/>
    <mergeCell ref="C21:D21"/>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F73:G73"/>
    <mergeCell ref="C74:E74"/>
    <mergeCell ref="F74:G74"/>
    <mergeCell ref="C75:E75"/>
    <mergeCell ref="F75:G75"/>
    <mergeCell ref="C66:E66"/>
    <mergeCell ref="F66:G66"/>
    <mergeCell ref="C67:E67"/>
    <mergeCell ref="F67:G67"/>
    <mergeCell ref="C68:E68"/>
    <mergeCell ref="F68:G68"/>
    <mergeCell ref="C69:E69"/>
    <mergeCell ref="F69:G69"/>
    <mergeCell ref="C70:E70"/>
    <mergeCell ref="F70:G70"/>
    <mergeCell ref="C81:E81"/>
    <mergeCell ref="F81:G81"/>
    <mergeCell ref="B84:E84"/>
    <mergeCell ref="B13:B14"/>
    <mergeCell ref="C13:C14"/>
    <mergeCell ref="D13:D14"/>
    <mergeCell ref="E13:E14"/>
    <mergeCell ref="J13:J14"/>
    <mergeCell ref="K13:K14"/>
    <mergeCell ref="C76:E76"/>
    <mergeCell ref="F76:G76"/>
    <mergeCell ref="C77:E77"/>
    <mergeCell ref="F77:G77"/>
    <mergeCell ref="C78:E78"/>
    <mergeCell ref="F78:G78"/>
    <mergeCell ref="C79:E79"/>
    <mergeCell ref="F79:G79"/>
    <mergeCell ref="C80:E80"/>
    <mergeCell ref="F80:G80"/>
    <mergeCell ref="C71:E71"/>
    <mergeCell ref="F71:G71"/>
    <mergeCell ref="C72:E72"/>
    <mergeCell ref="F72:G72"/>
    <mergeCell ref="C73:E73"/>
  </mergeCells>
  <pageMargins left="0.7" right="0.7" top="0.75" bottom="0.75" header="0.3" footer="0.3"/>
  <pageSetup scale="37" orientation="portrait" r:id="rId1"/>
  <colBreaks count="1" manualBreakCount="1">
    <brk id="11"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sheetPr>
  <dimension ref="B2:K121"/>
  <sheetViews>
    <sheetView view="pageBreakPreview" zoomScale="70" zoomScaleNormal="52"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38"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528</v>
      </c>
      <c r="F4" s="250" t="s">
        <v>754</v>
      </c>
      <c r="G4" s="2">
        <v>25.6</v>
      </c>
    </row>
    <row r="5" spans="2:11" ht="21.05" customHeight="1">
      <c r="B5" s="5" t="s">
        <v>122</v>
      </c>
      <c r="C5" s="7" t="s">
        <v>529</v>
      </c>
    </row>
    <row r="6" spans="2:11" ht="21.05" customHeight="1">
      <c r="B6" s="5" t="s">
        <v>124</v>
      </c>
      <c r="C6" s="7"/>
    </row>
    <row r="7" spans="2:11" ht="21.05" customHeight="1">
      <c r="B7" s="5" t="s">
        <v>125</v>
      </c>
      <c r="C7" s="7">
        <v>1</v>
      </c>
    </row>
    <row r="8" spans="2:11" ht="21.05" customHeight="1">
      <c r="B8" s="5" t="s">
        <v>126</v>
      </c>
      <c r="C8" s="7" t="s">
        <v>530</v>
      </c>
    </row>
    <row r="9" spans="2:11" ht="41.5" customHeight="1">
      <c r="B9" s="9" t="s">
        <v>128</v>
      </c>
      <c r="C9" s="7">
        <f>C7+1</f>
        <v>2</v>
      </c>
      <c r="E9" s="423"/>
      <c r="F9" s="423"/>
      <c r="G9" s="423"/>
      <c r="H9" s="423"/>
      <c r="I9" s="423"/>
      <c r="J9" s="424"/>
      <c r="K9" s="423"/>
    </row>
    <row r="10" spans="2:11" ht="21.05" customHeight="1">
      <c r="B10" s="9" t="s">
        <v>129</v>
      </c>
      <c r="C10" s="6" t="s">
        <v>531</v>
      </c>
      <c r="D10" s="35"/>
      <c r="E10" s="70"/>
      <c r="F10" s="70"/>
      <c r="G10" s="70"/>
      <c r="H10" s="70"/>
      <c r="I10" s="70"/>
      <c r="J10" s="124"/>
      <c r="K10" s="1"/>
    </row>
    <row r="11" spans="2:11" ht="21.05" customHeight="1">
      <c r="B11" s="9" t="s">
        <v>131</v>
      </c>
      <c r="C11" s="6" t="s">
        <v>132</v>
      </c>
      <c r="D11" s="35"/>
      <c r="E11" s="70"/>
      <c r="F11" s="70"/>
      <c r="G11" s="70"/>
      <c r="H11" s="70"/>
      <c r="I11" s="70"/>
      <c r="J11" s="125"/>
      <c r="K11" s="1"/>
    </row>
    <row r="12" spans="2:11">
      <c r="B12" s="71"/>
      <c r="C12" s="72"/>
      <c r="D12" s="35"/>
      <c r="E12" s="70"/>
      <c r="F12" s="70"/>
      <c r="G12" s="70"/>
      <c r="H12" s="70"/>
      <c r="I12" s="70"/>
      <c r="J12" s="125"/>
      <c r="K12" s="1"/>
    </row>
    <row r="13" spans="2:11" ht="14.95" customHeight="1">
      <c r="B13" s="319" t="s">
        <v>133</v>
      </c>
      <c r="C13" s="319" t="s">
        <v>134</v>
      </c>
      <c r="D13" s="319" t="s">
        <v>135</v>
      </c>
      <c r="E13" s="319" t="s">
        <v>136</v>
      </c>
      <c r="F13" s="12"/>
      <c r="G13" s="319" t="s">
        <v>137</v>
      </c>
      <c r="H13" s="319"/>
      <c r="I13" s="319"/>
      <c r="J13" s="355" t="s">
        <v>138</v>
      </c>
      <c r="K13" s="319" t="s">
        <v>139</v>
      </c>
    </row>
    <row r="14" spans="2:11" ht="14.95" customHeight="1">
      <c r="B14" s="319"/>
      <c r="C14" s="319"/>
      <c r="D14" s="319"/>
      <c r="E14" s="319"/>
      <c r="F14" s="12" t="s">
        <v>140</v>
      </c>
      <c r="G14" s="12" t="s">
        <v>141</v>
      </c>
      <c r="H14" s="12" t="s">
        <v>142</v>
      </c>
      <c r="I14" s="12" t="s">
        <v>143</v>
      </c>
      <c r="J14" s="355"/>
      <c r="K14" s="319"/>
    </row>
    <row r="15" spans="2:11" ht="61.75" customHeight="1">
      <c r="B15" s="16" t="s">
        <v>43</v>
      </c>
      <c r="C15" s="8" t="s">
        <v>532</v>
      </c>
      <c r="D15" s="8" t="s">
        <v>533</v>
      </c>
      <c r="E15" s="8" t="s">
        <v>493</v>
      </c>
      <c r="F15" s="8">
        <v>2</v>
      </c>
      <c r="G15" s="8">
        <v>14.5</v>
      </c>
      <c r="H15" s="13"/>
      <c r="I15" s="13"/>
      <c r="J15" s="121">
        <f>F15*G15</f>
        <v>29</v>
      </c>
      <c r="K15" s="16" t="s">
        <v>148</v>
      </c>
    </row>
    <row r="16" spans="2:11">
      <c r="B16" s="16" t="s">
        <v>153</v>
      </c>
      <c r="C16" s="16" t="s">
        <v>154</v>
      </c>
      <c r="D16" s="16" t="s">
        <v>155</v>
      </c>
      <c r="E16" s="16" t="s">
        <v>534</v>
      </c>
      <c r="F16" s="16"/>
      <c r="G16" s="16"/>
      <c r="H16" s="74"/>
      <c r="I16" s="74"/>
      <c r="J16" s="131">
        <f>(1*0.3+0.9*0.5+1*0.7+0.9*0.5)+0.7*0.5+(0.5*0.5)</f>
        <v>2.5</v>
      </c>
      <c r="K16" s="16" t="s">
        <v>157</v>
      </c>
    </row>
    <row r="17" spans="2:11">
      <c r="B17" s="16" t="s">
        <v>535</v>
      </c>
      <c r="C17" s="16" t="s">
        <v>158</v>
      </c>
      <c r="D17" s="16" t="s">
        <v>170</v>
      </c>
      <c r="E17" s="20" t="s">
        <v>536</v>
      </c>
      <c r="F17" s="74"/>
      <c r="G17" s="74"/>
      <c r="H17" s="74"/>
      <c r="I17" s="74"/>
      <c r="J17" s="126">
        <v>1</v>
      </c>
      <c r="K17" s="20" t="s">
        <v>161</v>
      </c>
    </row>
    <row r="18" spans="2:11" s="90" customFormat="1" ht="36" customHeight="1">
      <c r="B18" s="8" t="s">
        <v>444</v>
      </c>
      <c r="C18" s="8" t="s">
        <v>445</v>
      </c>
      <c r="D18" s="8" t="s">
        <v>445</v>
      </c>
      <c r="E18" s="8" t="s">
        <v>497</v>
      </c>
      <c r="F18" s="73">
        <v>5</v>
      </c>
      <c r="G18" s="73"/>
      <c r="H18" s="73"/>
      <c r="I18" s="73"/>
      <c r="J18" s="107">
        <f>F18</f>
        <v>5</v>
      </c>
      <c r="K18" s="16" t="s">
        <v>537</v>
      </c>
    </row>
    <row r="19" spans="2:11" s="90" customFormat="1" ht="29.6">
      <c r="B19" s="8" t="s">
        <v>538</v>
      </c>
      <c r="C19" s="8" t="s">
        <v>145</v>
      </c>
      <c r="D19" s="16" t="s">
        <v>539</v>
      </c>
      <c r="E19" s="8"/>
      <c r="F19" s="73">
        <v>2</v>
      </c>
      <c r="G19" s="73"/>
      <c r="H19" s="73"/>
      <c r="I19" s="73"/>
      <c r="J19" s="107">
        <f>F19</f>
        <v>2</v>
      </c>
      <c r="K19" s="16" t="s">
        <v>148</v>
      </c>
    </row>
    <row r="20" spans="2:11">
      <c r="B20" s="14"/>
      <c r="C20" s="8"/>
      <c r="D20" s="8"/>
      <c r="E20" s="13"/>
      <c r="F20" s="13"/>
      <c r="G20" s="13"/>
      <c r="H20" s="13"/>
      <c r="I20" s="13"/>
      <c r="J20" s="107"/>
      <c r="K20" s="14"/>
    </row>
    <row r="21" spans="2:11">
      <c r="B21" s="14"/>
      <c r="C21" s="8"/>
      <c r="D21" s="8"/>
      <c r="E21" s="13"/>
      <c r="F21" s="13"/>
      <c r="G21" s="13"/>
      <c r="H21" s="13"/>
      <c r="I21" s="13"/>
      <c r="J21" s="107"/>
      <c r="K21" s="14"/>
    </row>
    <row r="22" spans="2:11">
      <c r="B22" s="14"/>
      <c r="C22" s="8"/>
      <c r="D22" s="8"/>
      <c r="E22" s="13"/>
      <c r="F22" s="13"/>
      <c r="G22" s="13"/>
      <c r="H22" s="13"/>
      <c r="I22" s="13"/>
      <c r="J22" s="127"/>
      <c r="K22" s="14"/>
    </row>
    <row r="23" spans="2:11">
      <c r="B23" s="14"/>
      <c r="C23" s="8"/>
      <c r="D23" s="8"/>
      <c r="E23" s="13"/>
      <c r="F23" s="13"/>
      <c r="G23" s="13"/>
      <c r="H23" s="13"/>
      <c r="I23" s="13"/>
      <c r="J23" s="108"/>
      <c r="K23" s="14"/>
    </row>
    <row r="24" spans="2:11" ht="22.35" customHeight="1">
      <c r="B24" s="6" t="s">
        <v>167</v>
      </c>
      <c r="C24" s="7"/>
      <c r="D24" s="7"/>
      <c r="E24" s="6"/>
      <c r="F24" s="6"/>
      <c r="G24" s="15"/>
      <c r="H24" s="13"/>
      <c r="I24" s="12"/>
      <c r="J24" s="109"/>
      <c r="K24" s="14"/>
    </row>
    <row r="25" spans="2:11" ht="22.35" customHeight="1">
      <c r="B25" s="6"/>
      <c r="C25" s="379" t="s">
        <v>540</v>
      </c>
      <c r="D25" s="379"/>
      <c r="E25" s="6"/>
      <c r="F25" s="6"/>
      <c r="G25" s="15"/>
      <c r="H25" s="13"/>
      <c r="I25" s="12" t="s">
        <v>81</v>
      </c>
      <c r="J25" s="109">
        <f>J15</f>
        <v>29</v>
      </c>
      <c r="K25" s="14"/>
    </row>
    <row r="26" spans="2:11" ht="22.35" customHeight="1">
      <c r="B26" s="6"/>
      <c r="C26" s="379" t="s">
        <v>155</v>
      </c>
      <c r="D26" s="379"/>
      <c r="E26" s="16"/>
      <c r="F26" s="16"/>
      <c r="G26" s="8"/>
      <c r="H26" s="8"/>
      <c r="I26" s="7" t="s">
        <v>169</v>
      </c>
      <c r="J26" s="107">
        <f>J16</f>
        <v>2.5</v>
      </c>
      <c r="K26" s="14"/>
    </row>
    <row r="27" spans="2:11" ht="22.35" customHeight="1">
      <c r="B27" s="6"/>
      <c r="C27" s="322" t="s">
        <v>385</v>
      </c>
      <c r="D27" s="322"/>
      <c r="E27" s="16"/>
      <c r="F27" s="16"/>
      <c r="G27" s="8"/>
      <c r="H27" s="8"/>
      <c r="I27" s="7" t="s">
        <v>81</v>
      </c>
      <c r="J27" s="107">
        <f>J17</f>
        <v>1</v>
      </c>
      <c r="K27" s="14"/>
    </row>
    <row r="28" spans="2:11" ht="22.35" customHeight="1">
      <c r="B28" s="14"/>
      <c r="C28" s="419" t="s">
        <v>498</v>
      </c>
      <c r="D28" s="425"/>
      <c r="E28" s="13"/>
      <c r="F28" s="13"/>
      <c r="G28" s="13"/>
      <c r="H28" s="13"/>
      <c r="I28" s="7" t="s">
        <v>541</v>
      </c>
      <c r="J28" s="109">
        <f>J18*2</f>
        <v>10</v>
      </c>
      <c r="K28" s="14"/>
    </row>
    <row r="29" spans="2:11" ht="21.7" customHeight="1">
      <c r="B29" s="14"/>
      <c r="C29" s="426" t="s">
        <v>421</v>
      </c>
      <c r="D29" s="427"/>
      <c r="E29" s="13"/>
      <c r="F29" s="13"/>
      <c r="G29" s="13"/>
      <c r="H29" s="13"/>
      <c r="I29" s="7" t="s">
        <v>541</v>
      </c>
      <c r="J29" s="109">
        <f>J19</f>
        <v>2</v>
      </c>
      <c r="K29" s="24"/>
    </row>
    <row r="30" spans="2:11" ht="21.7" customHeight="1">
      <c r="B30" s="16"/>
      <c r="C30" s="13"/>
      <c r="D30" s="13"/>
      <c r="E30" s="13"/>
      <c r="F30" s="13"/>
      <c r="G30" s="13"/>
      <c r="H30" s="13"/>
      <c r="I30" s="13"/>
      <c r="J30" s="109"/>
      <c r="K30" s="24"/>
    </row>
    <row r="31" spans="2:11">
      <c r="B31" s="16"/>
      <c r="C31" s="16"/>
      <c r="D31" s="16"/>
      <c r="E31" s="16"/>
      <c r="F31" s="16"/>
      <c r="G31" s="13"/>
      <c r="H31" s="13"/>
      <c r="I31" s="13"/>
      <c r="J31" s="111"/>
      <c r="K31" s="14"/>
    </row>
    <row r="32" spans="2:11">
      <c r="B32" s="14"/>
      <c r="C32" s="8"/>
      <c r="D32" s="8"/>
      <c r="E32" s="13"/>
      <c r="F32" s="13"/>
      <c r="G32" s="13"/>
      <c r="H32" s="13"/>
      <c r="I32" s="13"/>
      <c r="J32" s="108"/>
      <c r="K32" s="14"/>
    </row>
    <row r="33" spans="2:11">
      <c r="B33" s="324" t="s">
        <v>171</v>
      </c>
      <c r="C33" s="324"/>
      <c r="D33" s="324"/>
      <c r="E33" s="324"/>
      <c r="F33" s="324"/>
      <c r="G33" s="324"/>
      <c r="H33" s="324"/>
      <c r="I33" s="324"/>
      <c r="J33" s="357"/>
      <c r="K33" s="14"/>
    </row>
    <row r="34" spans="2:11">
      <c r="B34" s="8"/>
      <c r="C34" s="8"/>
      <c r="D34" s="8"/>
      <c r="E34" s="13"/>
      <c r="F34" s="13"/>
      <c r="G34" s="13"/>
      <c r="H34" s="13"/>
      <c r="I34" s="13"/>
      <c r="J34" s="108"/>
      <c r="K34" s="14"/>
    </row>
    <row r="35" spans="2:11" s="1" customFormat="1" ht="29.1" customHeight="1">
      <c r="B35" s="6" t="s">
        <v>1</v>
      </c>
      <c r="C35" s="337" t="s">
        <v>2</v>
      </c>
      <c r="D35" s="337"/>
      <c r="E35" s="337"/>
      <c r="F35" s="337" t="s">
        <v>3</v>
      </c>
      <c r="G35" s="337"/>
      <c r="H35" s="7" t="s">
        <v>4</v>
      </c>
      <c r="I35" s="7" t="s">
        <v>5</v>
      </c>
      <c r="J35" s="113" t="s">
        <v>172</v>
      </c>
      <c r="K35" s="7" t="s">
        <v>173</v>
      </c>
    </row>
    <row r="36" spans="2:11" s="1" customFormat="1" ht="162" customHeight="1">
      <c r="B36" s="16">
        <v>1</v>
      </c>
      <c r="C36" s="328" t="s">
        <v>174</v>
      </c>
      <c r="D36" s="329"/>
      <c r="E36" s="329"/>
      <c r="F36" s="330" t="s">
        <v>8</v>
      </c>
      <c r="G36" s="330"/>
      <c r="H36" s="8" t="s">
        <v>175</v>
      </c>
      <c r="I36" s="22">
        <v>1</v>
      </c>
      <c r="J36" s="114">
        <v>0</v>
      </c>
      <c r="K36" s="16"/>
    </row>
    <row r="37" spans="2:11" s="1" customFormat="1" ht="209.6" customHeight="1">
      <c r="B37" s="16">
        <v>2</v>
      </c>
      <c r="C37" s="328" t="s">
        <v>176</v>
      </c>
      <c r="D37" s="329"/>
      <c r="E37" s="329"/>
      <c r="F37" s="330" t="s">
        <v>11</v>
      </c>
      <c r="G37" s="330"/>
      <c r="H37" s="16" t="s">
        <v>12</v>
      </c>
      <c r="I37" s="16">
        <v>0</v>
      </c>
      <c r="J37" s="114">
        <v>0</v>
      </c>
      <c r="K37" s="16"/>
    </row>
    <row r="38" spans="2:11" s="1" customFormat="1" ht="236.6" customHeight="1">
      <c r="B38" s="16">
        <v>3</v>
      </c>
      <c r="C38" s="328" t="s">
        <v>177</v>
      </c>
      <c r="D38" s="329"/>
      <c r="E38" s="329"/>
      <c r="F38" s="330" t="s">
        <v>14</v>
      </c>
      <c r="G38" s="330"/>
      <c r="H38" s="16" t="s">
        <v>15</v>
      </c>
      <c r="I38" s="16"/>
      <c r="J38" s="114"/>
      <c r="K38" s="16"/>
    </row>
    <row r="39" spans="2:11" s="1" customFormat="1" ht="194.95" customHeight="1">
      <c r="B39" s="16">
        <v>4</v>
      </c>
      <c r="C39" s="328" t="s">
        <v>178</v>
      </c>
      <c r="D39" s="329"/>
      <c r="E39" s="329"/>
      <c r="F39" s="330" t="s">
        <v>16</v>
      </c>
      <c r="G39" s="330"/>
      <c r="H39" s="16" t="s">
        <v>17</v>
      </c>
      <c r="I39" s="16"/>
      <c r="J39" s="114"/>
      <c r="K39" s="16"/>
    </row>
    <row r="40" spans="2:11" s="1" customFormat="1" ht="88.4" customHeight="1">
      <c r="B40" s="16">
        <v>5</v>
      </c>
      <c r="C40" s="328" t="s">
        <v>179</v>
      </c>
      <c r="D40" s="329"/>
      <c r="E40" s="329"/>
      <c r="F40" s="330" t="s">
        <v>112</v>
      </c>
      <c r="G40" s="330"/>
      <c r="H40" s="16" t="s">
        <v>12</v>
      </c>
      <c r="I40" s="22"/>
      <c r="J40" s="114"/>
      <c r="K40" s="16"/>
    </row>
    <row r="41" spans="2:11" s="1" customFormat="1" ht="272.60000000000002" customHeight="1">
      <c r="B41" s="16">
        <v>6</v>
      </c>
      <c r="C41" s="328" t="s">
        <v>180</v>
      </c>
      <c r="D41" s="329"/>
      <c r="E41" s="329"/>
      <c r="F41" s="330" t="s">
        <v>20</v>
      </c>
      <c r="G41" s="330"/>
      <c r="H41" s="8" t="s">
        <v>21</v>
      </c>
      <c r="I41" s="96">
        <f>J92</f>
        <v>99</v>
      </c>
      <c r="J41" s="114">
        <v>0</v>
      </c>
      <c r="K41" s="16"/>
    </row>
    <row r="42" spans="2:11" s="1" customFormat="1" ht="192.05" customHeight="1">
      <c r="B42" s="16">
        <v>7</v>
      </c>
      <c r="C42" s="328" t="s">
        <v>181</v>
      </c>
      <c r="D42" s="329"/>
      <c r="E42" s="329"/>
      <c r="F42" s="330" t="s">
        <v>22</v>
      </c>
      <c r="G42" s="330"/>
      <c r="H42" s="8" t="s">
        <v>23</v>
      </c>
      <c r="I42" s="96">
        <v>0</v>
      </c>
      <c r="J42" s="114">
        <v>0</v>
      </c>
      <c r="K42" s="16"/>
    </row>
    <row r="43" spans="2:11" s="1" customFormat="1" ht="232.75" customHeight="1">
      <c r="B43" s="16">
        <v>8</v>
      </c>
      <c r="C43" s="328" t="s">
        <v>182</v>
      </c>
      <c r="D43" s="329"/>
      <c r="E43" s="329"/>
      <c r="F43" s="330" t="s">
        <v>183</v>
      </c>
      <c r="G43" s="330"/>
      <c r="H43" s="8" t="s">
        <v>25</v>
      </c>
      <c r="I43" s="16">
        <v>0</v>
      </c>
      <c r="J43" s="114">
        <v>0</v>
      </c>
      <c r="K43" s="16"/>
    </row>
    <row r="44" spans="2:11" s="1" customFormat="1" ht="292.35000000000002" customHeight="1">
      <c r="B44" s="16">
        <v>9</v>
      </c>
      <c r="C44" s="328" t="s">
        <v>184</v>
      </c>
      <c r="D44" s="329"/>
      <c r="E44" s="329"/>
      <c r="F44" s="330" t="s">
        <v>26</v>
      </c>
      <c r="G44" s="330"/>
      <c r="H44" s="8" t="s">
        <v>27</v>
      </c>
      <c r="I44" s="16">
        <v>0</v>
      </c>
      <c r="J44" s="114">
        <v>0</v>
      </c>
      <c r="K44" s="16"/>
    </row>
    <row r="45" spans="2:11" s="1" customFormat="1" ht="262.8" customHeight="1">
      <c r="B45" s="16">
        <v>10</v>
      </c>
      <c r="C45" s="328" t="s">
        <v>185</v>
      </c>
      <c r="D45" s="329"/>
      <c r="E45" s="329"/>
      <c r="F45" s="330" t="s">
        <v>29</v>
      </c>
      <c r="G45" s="330"/>
      <c r="H45" s="8" t="s">
        <v>27</v>
      </c>
      <c r="I45" s="16">
        <v>0</v>
      </c>
      <c r="J45" s="114">
        <v>0</v>
      </c>
      <c r="K45" s="16"/>
    </row>
    <row r="46" spans="2:11" s="1" customFormat="1" ht="248.95" customHeight="1">
      <c r="B46" s="16">
        <v>11</v>
      </c>
      <c r="C46" s="328" t="s">
        <v>186</v>
      </c>
      <c r="D46" s="329"/>
      <c r="E46" s="329"/>
      <c r="F46" s="330" t="s">
        <v>31</v>
      </c>
      <c r="G46" s="330"/>
      <c r="H46" s="8" t="s">
        <v>27</v>
      </c>
      <c r="I46" s="16">
        <v>0</v>
      </c>
      <c r="J46" s="114">
        <v>0</v>
      </c>
      <c r="K46" s="16"/>
    </row>
    <row r="47" spans="2:11" s="1" customFormat="1" ht="145.80000000000001" customHeight="1">
      <c r="B47" s="16">
        <v>12</v>
      </c>
      <c r="C47" s="328" t="s">
        <v>187</v>
      </c>
      <c r="D47" s="329"/>
      <c r="E47" s="329"/>
      <c r="F47" s="330" t="s">
        <v>33</v>
      </c>
      <c r="G47" s="330"/>
      <c r="H47" s="8" t="s">
        <v>27</v>
      </c>
      <c r="I47" s="16">
        <v>0</v>
      </c>
      <c r="J47" s="114">
        <v>0</v>
      </c>
      <c r="K47" s="16"/>
    </row>
    <row r="48" spans="2:11" s="1" customFormat="1" ht="282.7" customHeight="1">
      <c r="B48" s="16">
        <v>13</v>
      </c>
      <c r="C48" s="328" t="s">
        <v>188</v>
      </c>
      <c r="D48" s="329"/>
      <c r="E48" s="329"/>
      <c r="F48" s="330" t="s">
        <v>35</v>
      </c>
      <c r="G48" s="330"/>
      <c r="H48" s="8" t="s">
        <v>27</v>
      </c>
      <c r="I48" s="16">
        <v>0</v>
      </c>
      <c r="J48" s="114">
        <v>0</v>
      </c>
      <c r="K48" s="16"/>
    </row>
    <row r="49" spans="2:11" s="1" customFormat="1" ht="166.85" customHeight="1">
      <c r="B49" s="16">
        <v>14</v>
      </c>
      <c r="C49" s="328" t="s">
        <v>189</v>
      </c>
      <c r="D49" s="329"/>
      <c r="E49" s="329"/>
      <c r="F49" s="330" t="s">
        <v>37</v>
      </c>
      <c r="G49" s="330"/>
      <c r="H49" s="8" t="s">
        <v>27</v>
      </c>
      <c r="I49" s="16">
        <v>0</v>
      </c>
      <c r="J49" s="114"/>
      <c r="K49" s="16"/>
    </row>
    <row r="50" spans="2:11" s="1" customFormat="1" ht="270.64999999999998" customHeight="1">
      <c r="B50" s="16">
        <v>15</v>
      </c>
      <c r="C50" s="328" t="s">
        <v>190</v>
      </c>
      <c r="D50" s="329"/>
      <c r="E50" s="329"/>
      <c r="F50" s="330" t="s">
        <v>39</v>
      </c>
      <c r="G50" s="330"/>
      <c r="H50" s="16" t="s">
        <v>12</v>
      </c>
      <c r="I50" s="16">
        <v>0</v>
      </c>
      <c r="J50" s="114"/>
      <c r="K50" s="16"/>
    </row>
    <row r="51" spans="2:11" s="1" customFormat="1" ht="200.6" customHeight="1">
      <c r="B51" s="16">
        <v>16</v>
      </c>
      <c r="C51" s="328" t="s">
        <v>191</v>
      </c>
      <c r="D51" s="329"/>
      <c r="E51" s="329"/>
      <c r="F51" s="330" t="s">
        <v>40</v>
      </c>
      <c r="G51" s="330"/>
      <c r="H51" s="33" t="s">
        <v>81</v>
      </c>
      <c r="I51" s="33">
        <v>0</v>
      </c>
      <c r="J51" s="114"/>
      <c r="K51" s="16"/>
    </row>
    <row r="52" spans="2:11" s="1" customFormat="1" ht="52.75" customHeight="1">
      <c r="B52" s="16">
        <v>17</v>
      </c>
      <c r="C52" s="328" t="s">
        <v>41</v>
      </c>
      <c r="D52" s="328"/>
      <c r="E52" s="328"/>
      <c r="F52" s="330" t="s">
        <v>192</v>
      </c>
      <c r="G52" s="330"/>
      <c r="H52" s="7"/>
      <c r="I52" s="16"/>
      <c r="J52" s="114"/>
      <c r="K52" s="16"/>
    </row>
    <row r="53" spans="2:11" s="1" customFormat="1" ht="86.95" customHeight="1">
      <c r="B53" s="16">
        <v>18</v>
      </c>
      <c r="C53" s="328" t="s">
        <v>193</v>
      </c>
      <c r="D53" s="329"/>
      <c r="E53" s="329"/>
      <c r="F53" s="330" t="s">
        <v>43</v>
      </c>
      <c r="G53" s="330"/>
      <c r="H53" s="16" t="s">
        <v>12</v>
      </c>
      <c r="I53" s="16">
        <v>0</v>
      </c>
      <c r="J53" s="114"/>
      <c r="K53" s="16"/>
    </row>
    <row r="54" spans="2:11" s="1" customFormat="1" ht="163.44999999999999" customHeight="1">
      <c r="B54" s="16">
        <v>19</v>
      </c>
      <c r="C54" s="328" t="s">
        <v>194</v>
      </c>
      <c r="D54" s="329"/>
      <c r="E54" s="329"/>
      <c r="F54" s="330" t="s">
        <v>45</v>
      </c>
      <c r="G54" s="330"/>
      <c r="H54" s="16" t="s">
        <v>12</v>
      </c>
      <c r="I54" s="22">
        <v>0</v>
      </c>
      <c r="J54" s="114"/>
      <c r="K54" s="8"/>
    </row>
    <row r="55" spans="2:11" s="1" customFormat="1" ht="122.5" customHeight="1">
      <c r="B55" s="16">
        <v>20</v>
      </c>
      <c r="C55" s="328" t="s">
        <v>195</v>
      </c>
      <c r="D55" s="329"/>
      <c r="E55" s="329"/>
      <c r="F55" s="330" t="s">
        <v>47</v>
      </c>
      <c r="G55" s="330"/>
      <c r="H55" s="16" t="s">
        <v>12</v>
      </c>
      <c r="I55" s="22">
        <f>J97</f>
        <v>32</v>
      </c>
      <c r="J55" s="114"/>
      <c r="K55" s="16"/>
    </row>
    <row r="56" spans="2:11" s="1" customFormat="1" ht="147.69999999999999" customHeight="1">
      <c r="B56" s="16">
        <v>21</v>
      </c>
      <c r="C56" s="328" t="s">
        <v>196</v>
      </c>
      <c r="D56" s="329"/>
      <c r="E56" s="329"/>
      <c r="F56" s="330" t="s">
        <v>48</v>
      </c>
      <c r="G56" s="330"/>
      <c r="H56" s="16" t="s">
        <v>12</v>
      </c>
      <c r="I56" s="16">
        <v>0</v>
      </c>
      <c r="J56" s="114"/>
      <c r="K56" s="16"/>
    </row>
    <row r="57" spans="2:11" s="1" customFormat="1" ht="214.75" customHeight="1">
      <c r="B57" s="16">
        <v>22</v>
      </c>
      <c r="C57" s="328" t="s">
        <v>197</v>
      </c>
      <c r="D57" s="329"/>
      <c r="E57" s="329"/>
      <c r="F57" s="330" t="s">
        <v>50</v>
      </c>
      <c r="G57" s="330"/>
      <c r="H57" s="16" t="s">
        <v>12</v>
      </c>
      <c r="I57" s="16">
        <v>0</v>
      </c>
      <c r="J57" s="114"/>
      <c r="K57" s="16"/>
    </row>
    <row r="58" spans="2:11" s="1" customFormat="1" ht="32.15" customHeight="1">
      <c r="B58" s="16">
        <v>23</v>
      </c>
      <c r="C58" s="328" t="s">
        <v>459</v>
      </c>
      <c r="D58" s="328"/>
      <c r="E58" s="328"/>
      <c r="F58" s="330"/>
      <c r="G58" s="330"/>
      <c r="H58" s="6"/>
      <c r="I58" s="16">
        <v>0</v>
      </c>
      <c r="J58" s="114"/>
      <c r="K58" s="16"/>
    </row>
    <row r="59" spans="2:11" s="1" customFormat="1" ht="64.45" customHeight="1">
      <c r="B59" s="16">
        <v>24</v>
      </c>
      <c r="C59" s="328" t="s">
        <v>198</v>
      </c>
      <c r="D59" s="329"/>
      <c r="E59" s="329"/>
      <c r="F59" s="330" t="s">
        <v>54</v>
      </c>
      <c r="G59" s="330"/>
      <c r="H59" s="16"/>
      <c r="I59" s="16">
        <v>0</v>
      </c>
      <c r="J59" s="114"/>
      <c r="K59" s="14"/>
    </row>
    <row r="60" spans="2:11" s="1" customFormat="1" ht="102.7" customHeight="1">
      <c r="B60" s="16">
        <v>25</v>
      </c>
      <c r="C60" s="328" t="s">
        <v>199</v>
      </c>
      <c r="D60" s="329"/>
      <c r="E60" s="329"/>
      <c r="F60" s="330" t="s">
        <v>55</v>
      </c>
      <c r="G60" s="330"/>
      <c r="H60" s="8" t="s">
        <v>27</v>
      </c>
      <c r="I60" s="22">
        <v>0</v>
      </c>
      <c r="J60" s="114"/>
      <c r="K60" s="8"/>
    </row>
    <row r="61" spans="2:11" s="1" customFormat="1" ht="216.65" customHeight="1">
      <c r="B61" s="16">
        <v>26</v>
      </c>
      <c r="C61" s="328" t="s">
        <v>200</v>
      </c>
      <c r="D61" s="329"/>
      <c r="E61" s="329"/>
      <c r="F61" s="330" t="s">
        <v>56</v>
      </c>
      <c r="G61" s="330"/>
      <c r="H61" s="8" t="s">
        <v>27</v>
      </c>
      <c r="I61" s="16">
        <v>0</v>
      </c>
      <c r="J61" s="114"/>
      <c r="K61" s="16"/>
    </row>
    <row r="62" spans="2:11" s="1" customFormat="1" ht="180.65" customHeight="1">
      <c r="B62" s="16">
        <v>27</v>
      </c>
      <c r="C62" s="328" t="s">
        <v>201</v>
      </c>
      <c r="D62" s="329"/>
      <c r="E62" s="329"/>
      <c r="F62" s="330" t="s">
        <v>57</v>
      </c>
      <c r="G62" s="330"/>
      <c r="H62" s="8" t="s">
        <v>27</v>
      </c>
      <c r="I62" s="22">
        <f>J29</f>
        <v>2</v>
      </c>
      <c r="J62" s="114"/>
      <c r="K62" s="16"/>
    </row>
    <row r="63" spans="2:11" s="1" customFormat="1" ht="153" customHeight="1">
      <c r="B63" s="16">
        <v>28</v>
      </c>
      <c r="C63" s="329" t="s">
        <v>202</v>
      </c>
      <c r="D63" s="329"/>
      <c r="E63" s="329"/>
      <c r="F63" s="330" t="s">
        <v>203</v>
      </c>
      <c r="G63" s="330"/>
      <c r="H63" s="8" t="s">
        <v>12</v>
      </c>
      <c r="I63" s="16">
        <v>0</v>
      </c>
      <c r="J63" s="114"/>
      <c r="K63" s="16"/>
    </row>
    <row r="64" spans="2:11" s="1" customFormat="1" ht="151.75" customHeight="1">
      <c r="B64" s="16">
        <v>29</v>
      </c>
      <c r="C64" s="328" t="s">
        <v>204</v>
      </c>
      <c r="D64" s="329"/>
      <c r="E64" s="329"/>
      <c r="F64" s="330" t="s">
        <v>60</v>
      </c>
      <c r="G64" s="330"/>
      <c r="H64" s="8" t="s">
        <v>12</v>
      </c>
      <c r="I64" s="22">
        <f>J121</f>
        <v>2</v>
      </c>
      <c r="J64" s="114"/>
      <c r="K64" s="16"/>
    </row>
    <row r="65" spans="2:11" s="1" customFormat="1" ht="241.75" customHeight="1">
      <c r="B65" s="16">
        <v>30</v>
      </c>
      <c r="C65" s="328" t="s">
        <v>205</v>
      </c>
      <c r="D65" s="329"/>
      <c r="E65" s="329"/>
      <c r="F65" s="330" t="s">
        <v>62</v>
      </c>
      <c r="G65" s="330"/>
      <c r="H65" s="8" t="s">
        <v>27</v>
      </c>
      <c r="I65" s="22">
        <f>J108</f>
        <v>4</v>
      </c>
      <c r="J65" s="114"/>
      <c r="K65" s="16"/>
    </row>
    <row r="66" spans="2:11" s="1" customFormat="1" ht="248.95" customHeight="1">
      <c r="B66" s="16">
        <v>31</v>
      </c>
      <c r="C66" s="329" t="s">
        <v>206</v>
      </c>
      <c r="D66" s="329"/>
      <c r="E66" s="329"/>
      <c r="F66" s="330" t="s">
        <v>64</v>
      </c>
      <c r="G66" s="330"/>
      <c r="H66" s="8" t="s">
        <v>65</v>
      </c>
      <c r="I66" s="22">
        <f>J115</f>
        <v>3</v>
      </c>
      <c r="J66" s="114"/>
      <c r="K66" s="16"/>
    </row>
    <row r="67" spans="2:11" s="1" customFormat="1" ht="311.95" customHeight="1">
      <c r="B67" s="16">
        <v>32</v>
      </c>
      <c r="C67" s="328" t="s">
        <v>207</v>
      </c>
      <c r="D67" s="329"/>
      <c r="E67" s="329"/>
      <c r="F67" s="330" t="s">
        <v>67</v>
      </c>
      <c r="G67" s="330"/>
      <c r="H67" s="8" t="s">
        <v>208</v>
      </c>
      <c r="I67" s="24">
        <f>2.5+0.5</f>
        <v>3</v>
      </c>
      <c r="J67" s="114"/>
      <c r="K67" s="16"/>
    </row>
    <row r="68" spans="2:11" s="1" customFormat="1" ht="166.85" customHeight="1">
      <c r="B68" s="16">
        <v>33</v>
      </c>
      <c r="C68" s="328" t="s">
        <v>209</v>
      </c>
      <c r="D68" s="329"/>
      <c r="E68" s="329"/>
      <c r="F68" s="330" t="s">
        <v>69</v>
      </c>
      <c r="G68" s="330"/>
      <c r="H68" s="8" t="s">
        <v>65</v>
      </c>
      <c r="I68" s="22">
        <v>0</v>
      </c>
      <c r="J68" s="114"/>
      <c r="K68" s="16"/>
    </row>
    <row r="69" spans="2:11" s="1" customFormat="1" ht="165.05" customHeight="1">
      <c r="B69" s="16">
        <v>34</v>
      </c>
      <c r="C69" s="328" t="s">
        <v>210</v>
      </c>
      <c r="D69" s="329"/>
      <c r="E69" s="329"/>
      <c r="F69" s="330" t="s">
        <v>71</v>
      </c>
      <c r="G69" s="330"/>
      <c r="H69" s="8" t="s">
        <v>25</v>
      </c>
      <c r="I69" s="16">
        <v>0</v>
      </c>
      <c r="J69" s="114"/>
      <c r="K69" s="16"/>
    </row>
    <row r="70" spans="2:11" s="1" customFormat="1" ht="409.35" customHeight="1">
      <c r="B70" s="16">
        <v>35</v>
      </c>
      <c r="C70" s="328" t="s">
        <v>211</v>
      </c>
      <c r="D70" s="329"/>
      <c r="E70" s="329"/>
      <c r="F70" s="330" t="s">
        <v>72</v>
      </c>
      <c r="G70" s="330"/>
      <c r="H70" s="8" t="s">
        <v>21</v>
      </c>
      <c r="I70" s="16">
        <v>0</v>
      </c>
      <c r="J70" s="114"/>
      <c r="K70" s="16"/>
    </row>
    <row r="71" spans="2:11" s="1" customFormat="1" ht="201.05" customHeight="1">
      <c r="B71" s="16">
        <v>36</v>
      </c>
      <c r="C71" s="328" t="s">
        <v>212</v>
      </c>
      <c r="D71" s="329"/>
      <c r="E71" s="329"/>
      <c r="F71" s="330" t="s">
        <v>115</v>
      </c>
      <c r="G71" s="330"/>
      <c r="H71" s="16" t="s">
        <v>17</v>
      </c>
      <c r="I71" s="16">
        <v>0</v>
      </c>
      <c r="J71" s="114"/>
      <c r="K71" s="16"/>
    </row>
    <row r="72" spans="2:11" s="1" customFormat="1" ht="201.05" customHeight="1">
      <c r="B72" s="16">
        <v>37</v>
      </c>
      <c r="C72" s="328" t="s">
        <v>213</v>
      </c>
      <c r="D72" s="329"/>
      <c r="E72" s="329"/>
      <c r="F72" s="330" t="s">
        <v>75</v>
      </c>
      <c r="G72" s="330"/>
      <c r="H72" s="16" t="s">
        <v>17</v>
      </c>
      <c r="I72" s="16">
        <v>0</v>
      </c>
      <c r="J72" s="114"/>
      <c r="K72" s="16"/>
    </row>
    <row r="73" spans="2:11" s="1" customFormat="1" ht="140.94999999999999" customHeight="1">
      <c r="B73" s="16">
        <v>38</v>
      </c>
      <c r="C73" s="329" t="s">
        <v>76</v>
      </c>
      <c r="D73" s="329"/>
      <c r="E73" s="329"/>
      <c r="F73" s="334" t="s">
        <v>77</v>
      </c>
      <c r="G73" s="334"/>
      <c r="H73" s="16" t="s">
        <v>17</v>
      </c>
      <c r="I73" s="24">
        <v>0</v>
      </c>
      <c r="J73" s="114"/>
      <c r="K73" s="16"/>
    </row>
    <row r="74" spans="2:11" s="1" customFormat="1" ht="228.7" customHeight="1">
      <c r="B74" s="16">
        <v>39</v>
      </c>
      <c r="C74" s="329" t="s">
        <v>79</v>
      </c>
      <c r="D74" s="329"/>
      <c r="E74" s="329"/>
      <c r="F74" s="334" t="s">
        <v>80</v>
      </c>
      <c r="G74" s="334"/>
      <c r="H74" s="16" t="s">
        <v>17</v>
      </c>
      <c r="I74" s="24">
        <v>0</v>
      </c>
      <c r="J74" s="114"/>
      <c r="K74" s="16"/>
    </row>
    <row r="75" spans="2:11" s="1" customFormat="1" ht="228.7" customHeight="1">
      <c r="B75" s="16">
        <v>40</v>
      </c>
      <c r="C75" s="333" t="s">
        <v>82</v>
      </c>
      <c r="D75" s="333"/>
      <c r="E75" s="333"/>
      <c r="F75" s="334" t="s">
        <v>83</v>
      </c>
      <c r="G75" s="334"/>
      <c r="H75" s="16" t="s">
        <v>78</v>
      </c>
      <c r="I75" s="24">
        <v>0</v>
      </c>
      <c r="J75" s="114"/>
      <c r="K75" s="16"/>
    </row>
    <row r="76" spans="2:11" s="1" customFormat="1" ht="228.7" customHeight="1">
      <c r="B76" s="16">
        <v>41</v>
      </c>
      <c r="C76" s="329" t="s">
        <v>84</v>
      </c>
      <c r="D76" s="329"/>
      <c r="E76" s="329"/>
      <c r="F76" s="330" t="s">
        <v>85</v>
      </c>
      <c r="G76" s="330"/>
      <c r="H76" s="8" t="s">
        <v>81</v>
      </c>
      <c r="I76" s="16">
        <v>0</v>
      </c>
      <c r="J76" s="114"/>
      <c r="K76" s="16"/>
    </row>
    <row r="77" spans="2:11" s="1" customFormat="1" ht="201.05" customHeight="1">
      <c r="B77" s="16">
        <v>42</v>
      </c>
      <c r="C77" s="333" t="s">
        <v>86</v>
      </c>
      <c r="D77" s="333"/>
      <c r="E77" s="333"/>
      <c r="F77" s="330" t="s">
        <v>87</v>
      </c>
      <c r="G77" s="330"/>
      <c r="H77" s="8" t="s">
        <v>81</v>
      </c>
      <c r="I77" s="16">
        <v>0</v>
      </c>
      <c r="J77" s="114"/>
      <c r="K77" s="16"/>
    </row>
    <row r="78" spans="2:11" s="1" customFormat="1" ht="145.80000000000001" customHeight="1">
      <c r="B78" s="16">
        <v>43</v>
      </c>
      <c r="C78" s="329" t="s">
        <v>89</v>
      </c>
      <c r="D78" s="329"/>
      <c r="E78" s="329"/>
      <c r="F78" s="330" t="s">
        <v>87</v>
      </c>
      <c r="G78" s="330"/>
      <c r="H78" s="8" t="s">
        <v>27</v>
      </c>
      <c r="I78" s="16">
        <v>0</v>
      </c>
      <c r="J78" s="114"/>
      <c r="K78" s="16"/>
    </row>
    <row r="79" spans="2:11" s="1" customFormat="1" ht="161.55000000000001" customHeight="1">
      <c r="B79" s="16">
        <v>44</v>
      </c>
      <c r="C79" s="329" t="s">
        <v>91</v>
      </c>
      <c r="D79" s="329"/>
      <c r="E79" s="329"/>
      <c r="F79" s="330" t="s">
        <v>92</v>
      </c>
      <c r="G79" s="330"/>
      <c r="H79" s="8" t="s">
        <v>17</v>
      </c>
      <c r="I79" s="16">
        <v>0</v>
      </c>
      <c r="J79" s="114"/>
      <c r="K79" s="16"/>
    </row>
    <row r="80" spans="2:11" s="1" customFormat="1" ht="161.55000000000001" customHeight="1">
      <c r="B80" s="16">
        <v>45</v>
      </c>
      <c r="C80" s="329" t="s">
        <v>214</v>
      </c>
      <c r="D80" s="329"/>
      <c r="E80" s="329"/>
      <c r="F80" s="330" t="s">
        <v>94</v>
      </c>
      <c r="G80" s="330"/>
      <c r="H80" s="8" t="s">
        <v>215</v>
      </c>
      <c r="I80" s="16">
        <v>0</v>
      </c>
      <c r="J80" s="114"/>
      <c r="K80" s="16"/>
    </row>
    <row r="81" spans="2:11" s="1" customFormat="1" ht="136.44999999999999" customHeight="1">
      <c r="B81" s="16">
        <v>46</v>
      </c>
      <c r="C81" s="329" t="s">
        <v>216</v>
      </c>
      <c r="D81" s="329"/>
      <c r="E81" s="329"/>
      <c r="F81" s="330" t="s">
        <v>96</v>
      </c>
      <c r="G81" s="330"/>
      <c r="H81" s="8" t="s">
        <v>17</v>
      </c>
      <c r="I81" s="22">
        <v>0</v>
      </c>
      <c r="J81" s="114"/>
      <c r="K81" s="16"/>
    </row>
    <row r="82" spans="2:11" s="1" customFormat="1" ht="167.95" customHeight="1">
      <c r="B82" s="16">
        <v>47</v>
      </c>
      <c r="C82" s="329" t="s">
        <v>97</v>
      </c>
      <c r="D82" s="329"/>
      <c r="E82" s="329"/>
      <c r="F82" s="330" t="s">
        <v>98</v>
      </c>
      <c r="G82" s="330"/>
      <c r="H82" s="8" t="s">
        <v>78</v>
      </c>
      <c r="I82" s="22">
        <v>0</v>
      </c>
      <c r="J82" s="114"/>
      <c r="K82" s="16">
        <v>0</v>
      </c>
    </row>
    <row r="83" spans="2:11" s="1" customFormat="1" ht="176.5" customHeight="1">
      <c r="B83" s="16">
        <v>48</v>
      </c>
      <c r="C83" s="329" t="s">
        <v>99</v>
      </c>
      <c r="D83" s="329"/>
      <c r="E83" s="329"/>
      <c r="F83" s="331" t="s">
        <v>100</v>
      </c>
      <c r="G83" s="332"/>
      <c r="H83" s="16" t="s">
        <v>217</v>
      </c>
      <c r="I83" s="32">
        <f>J28</f>
        <v>10</v>
      </c>
      <c r="J83" s="118"/>
      <c r="K83" s="20"/>
    </row>
    <row r="84" spans="2:11" s="1" customFormat="1" ht="162.65" customHeight="1">
      <c r="B84" s="16">
        <v>49</v>
      </c>
      <c r="C84" s="333" t="s">
        <v>102</v>
      </c>
      <c r="D84" s="333"/>
      <c r="E84" s="333"/>
      <c r="F84" s="331" t="s">
        <v>258</v>
      </c>
      <c r="G84" s="332"/>
      <c r="H84" s="16" t="s">
        <v>15</v>
      </c>
      <c r="I84" s="16">
        <v>0</v>
      </c>
      <c r="J84" s="119"/>
      <c r="K84" s="16"/>
    </row>
    <row r="85" spans="2:11" s="1" customFormat="1" ht="196.4" customHeight="1">
      <c r="B85" s="16">
        <v>50</v>
      </c>
      <c r="C85" s="333" t="s">
        <v>104</v>
      </c>
      <c r="D85" s="333"/>
      <c r="E85" s="333"/>
      <c r="F85" s="331" t="s">
        <v>105</v>
      </c>
      <c r="G85" s="332"/>
      <c r="H85" s="16" t="s">
        <v>217</v>
      </c>
      <c r="I85" s="16">
        <v>0</v>
      </c>
      <c r="J85" s="119"/>
      <c r="K85" s="16"/>
    </row>
    <row r="86" spans="2:11" s="1" customFormat="1">
      <c r="B86" s="325" t="s">
        <v>219</v>
      </c>
      <c r="C86" s="326"/>
      <c r="D86" s="327"/>
      <c r="E86" s="17" t="s">
        <v>220</v>
      </c>
      <c r="F86" s="17"/>
      <c r="G86" s="17" t="s">
        <v>221</v>
      </c>
      <c r="H86" s="17" t="s">
        <v>222</v>
      </c>
      <c r="I86" s="7" t="s">
        <v>223</v>
      </c>
      <c r="J86" s="120" t="s">
        <v>5</v>
      </c>
      <c r="K86" s="17" t="s">
        <v>4</v>
      </c>
    </row>
    <row r="87" spans="2:11" s="1" customFormat="1">
      <c r="B87" s="7"/>
      <c r="C87" s="7"/>
      <c r="D87" s="7"/>
      <c r="E87" s="17"/>
      <c r="F87" s="17"/>
      <c r="G87" s="17"/>
      <c r="H87" s="17"/>
      <c r="I87" s="7"/>
      <c r="J87" s="120"/>
      <c r="K87" s="17"/>
    </row>
    <row r="88" spans="2:11" s="1" customFormat="1" ht="22.35" customHeight="1">
      <c r="B88" s="328" t="s">
        <v>224</v>
      </c>
      <c r="C88" s="328"/>
      <c r="D88" s="328"/>
      <c r="E88" s="328"/>
      <c r="F88" s="13"/>
      <c r="G88" s="13"/>
      <c r="H88" s="13"/>
      <c r="I88" s="8"/>
      <c r="J88" s="121"/>
      <c r="K88" s="17"/>
    </row>
    <row r="89" spans="2:11" s="1" customFormat="1">
      <c r="B89" s="317" t="s">
        <v>225</v>
      </c>
      <c r="C89" s="317"/>
      <c r="D89" s="317"/>
      <c r="E89" s="7">
        <v>2</v>
      </c>
      <c r="F89" s="13"/>
      <c r="G89" s="8">
        <v>5</v>
      </c>
      <c r="H89" s="8">
        <v>2</v>
      </c>
      <c r="I89" s="24">
        <v>4.5</v>
      </c>
      <c r="J89" s="122">
        <f>G89*H89*I89*E89</f>
        <v>90</v>
      </c>
      <c r="K89" s="17"/>
    </row>
    <row r="90" spans="2:11" s="1" customFormat="1">
      <c r="B90" s="317" t="s">
        <v>230</v>
      </c>
      <c r="C90" s="317"/>
      <c r="D90" s="317"/>
      <c r="E90" s="7"/>
      <c r="F90" s="13"/>
      <c r="G90" s="8"/>
      <c r="H90" s="8"/>
      <c r="I90" s="24"/>
      <c r="J90" s="122">
        <f>J89*0.1</f>
        <v>9</v>
      </c>
      <c r="K90" s="17"/>
    </row>
    <row r="91" spans="2:11" s="1" customFormat="1">
      <c r="B91" s="318" t="s">
        <v>227</v>
      </c>
      <c r="C91" s="318"/>
      <c r="D91" s="318"/>
      <c r="E91" s="5"/>
      <c r="F91" s="13"/>
      <c r="G91" s="13"/>
      <c r="H91" s="13"/>
      <c r="I91" s="24"/>
      <c r="J91" s="122">
        <f>SUM(J89:J90)</f>
        <v>99</v>
      </c>
      <c r="K91" s="8" t="s">
        <v>21</v>
      </c>
    </row>
    <row r="92" spans="2:11" s="1" customFormat="1">
      <c r="B92" s="30"/>
      <c r="C92" s="30"/>
      <c r="D92" s="30" t="s">
        <v>238</v>
      </c>
      <c r="E92" s="5"/>
      <c r="F92" s="13"/>
      <c r="G92" s="13"/>
      <c r="H92" s="13"/>
      <c r="I92" s="24"/>
      <c r="J92" s="122">
        <f>ROUNDUP(J91,0)</f>
        <v>99</v>
      </c>
      <c r="K92" s="8" t="s">
        <v>21</v>
      </c>
    </row>
    <row r="93" spans="2:11" s="1" customFormat="1">
      <c r="B93" s="324" t="s">
        <v>542</v>
      </c>
      <c r="C93" s="324"/>
      <c r="D93" s="324"/>
      <c r="E93" s="5"/>
      <c r="F93" s="13"/>
      <c r="G93" s="13"/>
      <c r="H93" s="13"/>
      <c r="I93" s="24"/>
      <c r="J93" s="105"/>
      <c r="K93" s="8"/>
    </row>
    <row r="94" spans="2:11" s="1" customFormat="1">
      <c r="B94" s="317" t="s">
        <v>225</v>
      </c>
      <c r="C94" s="317"/>
      <c r="D94" s="317"/>
      <c r="E94" s="7"/>
      <c r="F94" s="5"/>
      <c r="G94" s="13"/>
      <c r="H94" s="13"/>
      <c r="I94" s="8"/>
      <c r="J94" s="130">
        <f>J25</f>
        <v>29</v>
      </c>
      <c r="K94" s="8"/>
    </row>
    <row r="95" spans="2:11" s="1" customFormat="1">
      <c r="B95" s="317" t="s">
        <v>230</v>
      </c>
      <c r="C95" s="317"/>
      <c r="D95" s="317"/>
      <c r="E95" s="5"/>
      <c r="F95" s="5"/>
      <c r="G95" s="13"/>
      <c r="H95" s="13"/>
      <c r="I95" s="8"/>
      <c r="J95" s="122">
        <f>J94*0.1</f>
        <v>2.9000000000000004</v>
      </c>
      <c r="K95" s="8"/>
    </row>
    <row r="96" spans="2:11" s="1" customFormat="1">
      <c r="B96" s="318" t="s">
        <v>227</v>
      </c>
      <c r="C96" s="318"/>
      <c r="D96" s="318"/>
      <c r="E96" s="5"/>
      <c r="F96" s="5"/>
      <c r="G96" s="13"/>
      <c r="H96" s="13"/>
      <c r="I96" s="8"/>
      <c r="J96" s="122">
        <f>SUM(J94:J95)</f>
        <v>31.9</v>
      </c>
      <c r="K96" s="8" t="s">
        <v>81</v>
      </c>
    </row>
    <row r="97" spans="2:11" s="1" customFormat="1">
      <c r="B97" s="404" t="s">
        <v>543</v>
      </c>
      <c r="C97" s="405"/>
      <c r="D97" s="406"/>
      <c r="E97" s="5"/>
      <c r="F97" s="5"/>
      <c r="G97" s="13"/>
      <c r="H97" s="13"/>
      <c r="I97" s="8"/>
      <c r="J97" s="122">
        <f>ROUNDUP(J96,0)</f>
        <v>32</v>
      </c>
      <c r="K97" s="8" t="s">
        <v>81</v>
      </c>
    </row>
    <row r="98" spans="2:11" s="1" customFormat="1">
      <c r="B98" s="324" t="s">
        <v>544</v>
      </c>
      <c r="C98" s="324"/>
      <c r="D98" s="324"/>
      <c r="E98" s="5"/>
      <c r="F98" s="13"/>
      <c r="G98" s="13"/>
      <c r="H98" s="13"/>
      <c r="I98" s="24"/>
      <c r="J98" s="105"/>
      <c r="K98" s="8"/>
    </row>
    <row r="99" spans="2:11" s="1" customFormat="1">
      <c r="B99" s="317" t="s">
        <v>225</v>
      </c>
      <c r="C99" s="317"/>
      <c r="D99" s="317"/>
      <c r="E99" s="5"/>
      <c r="F99" s="5"/>
      <c r="G99" s="13"/>
      <c r="H99" s="13"/>
      <c r="I99" s="8"/>
      <c r="J99" s="123">
        <f>J26</f>
        <v>2.5</v>
      </c>
      <c r="K99" s="8"/>
    </row>
    <row r="100" spans="2:11" s="1" customFormat="1">
      <c r="B100" s="317" t="s">
        <v>230</v>
      </c>
      <c r="C100" s="317"/>
      <c r="D100" s="317"/>
      <c r="E100" s="5"/>
      <c r="F100" s="5"/>
      <c r="G100" s="13"/>
      <c r="H100" s="13"/>
      <c r="I100" s="8"/>
      <c r="J100" s="122">
        <f>J99*0.1</f>
        <v>0.25</v>
      </c>
      <c r="K100" s="8"/>
    </row>
    <row r="101" spans="2:11" s="1" customFormat="1">
      <c r="B101" s="321" t="s">
        <v>227</v>
      </c>
      <c r="C101" s="321"/>
      <c r="D101" s="321"/>
      <c r="E101" s="5"/>
      <c r="F101" s="5"/>
      <c r="G101" s="13"/>
      <c r="H101" s="13"/>
      <c r="I101" s="8"/>
      <c r="J101" s="122">
        <f>SUM(J99:J100)</f>
        <v>2.75</v>
      </c>
      <c r="K101" s="8" t="s">
        <v>169</v>
      </c>
    </row>
    <row r="102" spans="2:11" s="1" customFormat="1">
      <c r="B102" s="321" t="s">
        <v>227</v>
      </c>
      <c r="C102" s="321"/>
      <c r="D102" s="321"/>
      <c r="E102" s="5"/>
      <c r="F102" s="5"/>
      <c r="G102" s="13"/>
      <c r="H102" s="13"/>
      <c r="I102" s="8"/>
      <c r="J102" s="122">
        <f>ROUNDUP(J101,0)</f>
        <v>3</v>
      </c>
      <c r="K102" s="8" t="s">
        <v>169</v>
      </c>
    </row>
    <row r="103" spans="2:11">
      <c r="B103" s="322" t="s">
        <v>399</v>
      </c>
      <c r="C103" s="322"/>
      <c r="D103" s="322"/>
      <c r="E103" s="322"/>
      <c r="F103" s="5"/>
      <c r="G103" s="13"/>
      <c r="H103" s="13"/>
      <c r="I103" s="8"/>
      <c r="J103" s="85"/>
      <c r="K103" s="8"/>
    </row>
    <row r="104" spans="2:11">
      <c r="B104" s="317" t="s">
        <v>225</v>
      </c>
      <c r="C104" s="317"/>
      <c r="D104" s="317"/>
      <c r="E104" s="5"/>
      <c r="F104" s="5"/>
      <c r="G104" s="13"/>
      <c r="H104" s="13"/>
      <c r="I104" s="8"/>
      <c r="J104" s="85">
        <f>J27</f>
        <v>1</v>
      </c>
      <c r="K104" s="14"/>
    </row>
    <row r="105" spans="2:11">
      <c r="B105" s="317" t="s">
        <v>234</v>
      </c>
      <c r="C105" s="317"/>
      <c r="D105" s="317"/>
      <c r="E105" s="5"/>
      <c r="F105" s="5"/>
      <c r="G105" s="323">
        <v>0</v>
      </c>
      <c r="H105" s="323"/>
      <c r="I105" s="323"/>
      <c r="J105" s="85">
        <f>J104/0.3</f>
        <v>3.3333333333333335</v>
      </c>
      <c r="K105" s="14"/>
    </row>
    <row r="106" spans="2:11">
      <c r="B106" s="321" t="s">
        <v>230</v>
      </c>
      <c r="C106" s="321"/>
      <c r="D106" s="321"/>
      <c r="E106" s="82"/>
      <c r="F106" s="82"/>
      <c r="G106" s="82"/>
      <c r="H106" s="13"/>
      <c r="I106" s="8"/>
      <c r="J106" s="85">
        <f>J105*0.1</f>
        <v>0.33333333333333337</v>
      </c>
    </row>
    <row r="107" spans="2:11">
      <c r="B107" s="321" t="s">
        <v>227</v>
      </c>
      <c r="C107" s="321"/>
      <c r="D107" s="321"/>
      <c r="E107" s="13"/>
      <c r="F107" s="13"/>
      <c r="G107" s="13"/>
      <c r="H107" s="13"/>
      <c r="I107" s="13"/>
      <c r="J107" s="86">
        <f>J105+J106</f>
        <v>3.666666666666667</v>
      </c>
      <c r="K107" s="8" t="s">
        <v>235</v>
      </c>
    </row>
    <row r="108" spans="2:11">
      <c r="B108" s="321" t="s">
        <v>227</v>
      </c>
      <c r="C108" s="321"/>
      <c r="D108" s="321"/>
      <c r="E108" s="13"/>
      <c r="F108" s="13"/>
      <c r="G108" s="13"/>
      <c r="H108" s="13"/>
      <c r="I108" s="13"/>
      <c r="J108" s="87">
        <f>ROUNDUP(J107,0)</f>
        <v>4</v>
      </c>
      <c r="K108" s="8" t="s">
        <v>235</v>
      </c>
    </row>
    <row r="109" spans="2:11">
      <c r="B109" s="14"/>
      <c r="C109" s="8"/>
      <c r="D109" s="8"/>
      <c r="E109" s="13"/>
      <c r="F109" s="13"/>
      <c r="G109" s="13"/>
      <c r="H109" s="13"/>
      <c r="I109" s="13"/>
      <c r="J109" s="88"/>
      <c r="K109" s="14"/>
    </row>
    <row r="110" spans="2:11">
      <c r="B110" s="422" t="s">
        <v>400</v>
      </c>
      <c r="C110" s="322"/>
      <c r="D110" s="322"/>
      <c r="E110" s="322"/>
      <c r="F110" s="5"/>
      <c r="G110" s="13"/>
      <c r="H110" s="13"/>
      <c r="I110" s="8"/>
      <c r="J110" s="85"/>
      <c r="K110" s="8"/>
    </row>
    <row r="111" spans="2:11">
      <c r="B111" s="317" t="s">
        <v>225</v>
      </c>
      <c r="C111" s="317"/>
      <c r="D111" s="317"/>
      <c r="E111" s="5"/>
      <c r="F111" s="5"/>
      <c r="G111" s="13"/>
      <c r="H111" s="13"/>
      <c r="I111" s="8"/>
      <c r="J111" s="85">
        <f>J108</f>
        <v>4</v>
      </c>
      <c r="K111" s="14"/>
    </row>
    <row r="112" spans="2:11">
      <c r="B112" s="317" t="s">
        <v>237</v>
      </c>
      <c r="C112" s="317"/>
      <c r="D112" s="317"/>
      <c r="E112" s="5"/>
      <c r="F112" s="5"/>
      <c r="G112" s="323">
        <v>0</v>
      </c>
      <c r="H112" s="323"/>
      <c r="I112" s="323"/>
      <c r="J112" s="85">
        <f>J111*0.5</f>
        <v>2</v>
      </c>
      <c r="K112" s="14"/>
    </row>
    <row r="113" spans="2:11">
      <c r="B113" s="317" t="s">
        <v>230</v>
      </c>
      <c r="C113" s="317"/>
      <c r="D113" s="317"/>
      <c r="E113" s="5"/>
      <c r="F113" s="5"/>
      <c r="G113" s="14"/>
      <c r="H113" s="14"/>
      <c r="I113" s="14"/>
      <c r="J113" s="85">
        <f>J112*0.1</f>
        <v>0.2</v>
      </c>
      <c r="K113" s="14"/>
    </row>
    <row r="114" spans="2:11">
      <c r="B114" s="321" t="s">
        <v>227</v>
      </c>
      <c r="C114" s="321"/>
      <c r="D114" s="321"/>
      <c r="E114" s="82"/>
      <c r="F114" s="82"/>
      <c r="G114" s="82"/>
      <c r="H114" s="13"/>
      <c r="I114" s="8"/>
      <c r="J114" s="85">
        <f>SUM(J112:J113)</f>
        <v>2.2000000000000002</v>
      </c>
      <c r="K114" s="8" t="s">
        <v>239</v>
      </c>
    </row>
    <row r="115" spans="2:11">
      <c r="B115" s="321" t="s">
        <v>227</v>
      </c>
      <c r="C115" s="321"/>
      <c r="D115" s="321"/>
      <c r="E115" s="13"/>
      <c r="F115" s="13"/>
      <c r="G115" s="13"/>
      <c r="H115" s="13"/>
      <c r="I115" s="13"/>
      <c r="J115" s="132">
        <f>ROUNDUP(J114,0)</f>
        <v>3</v>
      </c>
      <c r="K115" s="8" t="s">
        <v>239</v>
      </c>
    </row>
    <row r="116" spans="2:11">
      <c r="B116" s="14"/>
      <c r="C116" s="8"/>
      <c r="D116" s="8"/>
      <c r="E116" s="13"/>
      <c r="F116" s="13"/>
      <c r="G116" s="13"/>
      <c r="H116" s="13"/>
      <c r="I116" s="13"/>
      <c r="J116" s="88"/>
      <c r="K116" s="14"/>
    </row>
    <row r="117" spans="2:11">
      <c r="B117" s="322" t="s">
        <v>401</v>
      </c>
      <c r="C117" s="322"/>
      <c r="D117" s="322"/>
      <c r="E117" s="322"/>
      <c r="F117" s="5"/>
      <c r="G117" s="13"/>
      <c r="H117" s="13"/>
      <c r="I117" s="8"/>
      <c r="J117" s="85"/>
      <c r="K117" s="8"/>
    </row>
    <row r="118" spans="2:11">
      <c r="B118" s="317" t="s">
        <v>225</v>
      </c>
      <c r="C118" s="317"/>
      <c r="D118" s="317"/>
      <c r="E118" s="5"/>
      <c r="F118" s="5"/>
      <c r="G118" s="13"/>
      <c r="H118" s="13"/>
      <c r="I118" s="8"/>
      <c r="J118" s="85">
        <f>J27</f>
        <v>1</v>
      </c>
      <c r="K118" s="14"/>
    </row>
    <row r="119" spans="2:11">
      <c r="B119" s="317" t="s">
        <v>230</v>
      </c>
      <c r="C119" s="317"/>
      <c r="D119" s="317"/>
      <c r="E119" s="5"/>
      <c r="F119" s="5"/>
      <c r="G119" s="323">
        <v>0</v>
      </c>
      <c r="H119" s="323"/>
      <c r="I119" s="323"/>
      <c r="J119" s="85">
        <f>J118*0.1</f>
        <v>0.1</v>
      </c>
      <c r="K119" s="14"/>
    </row>
    <row r="120" spans="2:11">
      <c r="B120" s="321" t="s">
        <v>227</v>
      </c>
      <c r="C120" s="321"/>
      <c r="D120" s="321"/>
      <c r="E120" s="82"/>
      <c r="F120" s="82"/>
      <c r="G120" s="82"/>
      <c r="H120" s="13"/>
      <c r="I120" s="8"/>
      <c r="J120" s="85">
        <f>SUM(J118:J119)</f>
        <v>1.1000000000000001</v>
      </c>
      <c r="K120" s="8" t="s">
        <v>81</v>
      </c>
    </row>
    <row r="121" spans="2:11">
      <c r="B121" s="321" t="s">
        <v>227</v>
      </c>
      <c r="C121" s="321"/>
      <c r="D121" s="321"/>
      <c r="E121" s="13"/>
      <c r="F121" s="13"/>
      <c r="G121" s="13"/>
      <c r="H121" s="13"/>
      <c r="I121" s="13"/>
      <c r="J121" s="89">
        <f>ROUNDUP(J120,0)</f>
        <v>2</v>
      </c>
      <c r="K121" s="8" t="s">
        <v>81</v>
      </c>
    </row>
  </sheetData>
  <mergeCells count="151">
    <mergeCell ref="E9:K9"/>
    <mergeCell ref="G13:I13"/>
    <mergeCell ref="C25:D25"/>
    <mergeCell ref="C26:D26"/>
    <mergeCell ref="C27:D27"/>
    <mergeCell ref="C28:D28"/>
    <mergeCell ref="C29:D29"/>
    <mergeCell ref="B33:J33"/>
    <mergeCell ref="C35:E35"/>
    <mergeCell ref="F35:G35"/>
    <mergeCell ref="J13:J14"/>
    <mergeCell ref="K13:K14"/>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C85:E85"/>
    <mergeCell ref="F85:G85"/>
    <mergeCell ref="B100:D100"/>
    <mergeCell ref="B101:D101"/>
    <mergeCell ref="B102:D102"/>
    <mergeCell ref="B103:E103"/>
    <mergeCell ref="B104:D104"/>
    <mergeCell ref="B105:D105"/>
    <mergeCell ref="B86:D86"/>
    <mergeCell ref="B88:E88"/>
    <mergeCell ref="B89:D89"/>
    <mergeCell ref="B90:D90"/>
    <mergeCell ref="B91:D91"/>
    <mergeCell ref="B93:D93"/>
    <mergeCell ref="B94:D94"/>
    <mergeCell ref="B95:D95"/>
    <mergeCell ref="B96:D96"/>
    <mergeCell ref="B114:D114"/>
    <mergeCell ref="B115:D115"/>
    <mergeCell ref="B117:E117"/>
    <mergeCell ref="B118:D118"/>
    <mergeCell ref="B119:D119"/>
    <mergeCell ref="G119:I119"/>
    <mergeCell ref="B120:D120"/>
    <mergeCell ref="B121:D121"/>
    <mergeCell ref="B13:B14"/>
    <mergeCell ref="C13:C14"/>
    <mergeCell ref="D13:D14"/>
    <mergeCell ref="E13:E14"/>
    <mergeCell ref="G105:I105"/>
    <mergeCell ref="B106:D106"/>
    <mergeCell ref="B107:D107"/>
    <mergeCell ref="B108:D108"/>
    <mergeCell ref="B110:E110"/>
    <mergeCell ref="B111:D111"/>
    <mergeCell ref="B112:D112"/>
    <mergeCell ref="G112:I112"/>
    <mergeCell ref="B113:D113"/>
    <mergeCell ref="B97:D97"/>
    <mergeCell ref="B98:D98"/>
    <mergeCell ref="B99:D99"/>
  </mergeCells>
  <pageMargins left="0.75" right="0.75" top="1" bottom="1" header="0.5" footer="0.5"/>
  <pageSetup scale="36" orientation="portrait" r:id="rId1"/>
  <rowBreaks count="1" manualBreakCount="1">
    <brk id="85" max="10" man="1"/>
  </rowBreaks>
  <colBreaks count="1" manualBreakCount="1">
    <brk id="11"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50"/>
  </sheetPr>
  <dimension ref="B2:M107"/>
  <sheetViews>
    <sheetView view="pageBreakPreview" zoomScale="74" zoomScaleNormal="68"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38"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528</v>
      </c>
      <c r="G4" s="2">
        <v>25.6</v>
      </c>
    </row>
    <row r="5" spans="2:11" ht="21.05" customHeight="1">
      <c r="B5" s="5" t="s">
        <v>122</v>
      </c>
      <c r="C5" s="7" t="s">
        <v>545</v>
      </c>
    </row>
    <row r="6" spans="2:11" ht="21.05" customHeight="1">
      <c r="B6" s="5" t="s">
        <v>124</v>
      </c>
      <c r="C6" s="7"/>
    </row>
    <row r="7" spans="2:11" ht="21.05" customHeight="1">
      <c r="B7" s="5" t="s">
        <v>125</v>
      </c>
      <c r="C7" s="7">
        <v>1</v>
      </c>
    </row>
    <row r="8" spans="2:11" ht="21.05" customHeight="1">
      <c r="B8" s="5" t="s">
        <v>126</v>
      </c>
      <c r="C8" s="7" t="s">
        <v>530</v>
      </c>
    </row>
    <row r="9" spans="2:11" ht="41.5" customHeight="1">
      <c r="B9" s="9" t="s">
        <v>128</v>
      </c>
      <c r="C9" s="7">
        <f>C7+1</f>
        <v>2</v>
      </c>
      <c r="E9" s="335"/>
      <c r="F9" s="335"/>
      <c r="G9" s="335"/>
      <c r="H9" s="335"/>
      <c r="I9" s="335"/>
      <c r="J9" s="424"/>
      <c r="K9" s="335"/>
    </row>
    <row r="10" spans="2:11" ht="21.05" customHeight="1">
      <c r="B10" s="9" t="s">
        <v>129</v>
      </c>
      <c r="C10" s="6" t="s">
        <v>531</v>
      </c>
      <c r="D10" s="35"/>
      <c r="E10" s="70"/>
      <c r="F10" s="70"/>
      <c r="G10" s="70"/>
      <c r="H10" s="70"/>
      <c r="I10" s="70"/>
      <c r="J10" s="124"/>
      <c r="K10" s="1"/>
    </row>
    <row r="11" spans="2:11" ht="21.05" customHeight="1">
      <c r="B11" s="9" t="s">
        <v>131</v>
      </c>
      <c r="C11" s="6" t="s">
        <v>132</v>
      </c>
      <c r="D11" s="35"/>
      <c r="E11" s="70"/>
      <c r="F11" s="70"/>
      <c r="G11" s="70"/>
      <c r="H11" s="70"/>
      <c r="I11" s="70"/>
      <c r="J11" s="125"/>
      <c r="K11" s="1"/>
    </row>
    <row r="12" spans="2:11">
      <c r="B12" s="71"/>
      <c r="C12" s="72"/>
      <c r="D12" s="35"/>
      <c r="E12" s="70"/>
      <c r="F12" s="70"/>
      <c r="G12" s="70"/>
      <c r="H12" s="70"/>
      <c r="I12" s="70"/>
      <c r="J12" s="125"/>
      <c r="K12" s="1"/>
    </row>
    <row r="13" spans="2:11" ht="14.95" customHeight="1">
      <c r="B13" s="319" t="s">
        <v>133</v>
      </c>
      <c r="C13" s="319" t="s">
        <v>134</v>
      </c>
      <c r="D13" s="319" t="s">
        <v>135</v>
      </c>
      <c r="E13" s="319" t="s">
        <v>136</v>
      </c>
      <c r="F13" s="12"/>
      <c r="G13" s="319" t="s">
        <v>137</v>
      </c>
      <c r="H13" s="319"/>
      <c r="I13" s="319"/>
      <c r="J13" s="355" t="s">
        <v>138</v>
      </c>
      <c r="K13" s="319" t="s">
        <v>139</v>
      </c>
    </row>
    <row r="14" spans="2:11" ht="14.95" customHeight="1">
      <c r="B14" s="319"/>
      <c r="C14" s="319"/>
      <c r="D14" s="319"/>
      <c r="E14" s="319"/>
      <c r="F14" s="12" t="s">
        <v>140</v>
      </c>
      <c r="G14" s="12" t="s">
        <v>141</v>
      </c>
      <c r="H14" s="12" t="s">
        <v>142</v>
      </c>
      <c r="I14" s="12" t="s">
        <v>143</v>
      </c>
      <c r="J14" s="355"/>
      <c r="K14" s="319"/>
    </row>
    <row r="15" spans="2:11" ht="18.649999999999999" customHeight="1">
      <c r="B15" s="337" t="s">
        <v>309</v>
      </c>
      <c r="C15" s="337"/>
      <c r="D15" s="337"/>
      <c r="E15" s="337"/>
      <c r="F15" s="337"/>
      <c r="G15" s="337"/>
      <c r="H15" s="337"/>
      <c r="I15" s="337"/>
      <c r="J15" s="355"/>
      <c r="K15" s="337"/>
    </row>
    <row r="16" spans="2:11" ht="56.6" customHeight="1">
      <c r="B16" s="6" t="s">
        <v>482</v>
      </c>
      <c r="C16" s="6" t="s">
        <v>145</v>
      </c>
      <c r="D16" s="6" t="s">
        <v>483</v>
      </c>
      <c r="E16" s="9" t="s">
        <v>546</v>
      </c>
      <c r="F16" s="6">
        <v>2</v>
      </c>
      <c r="G16" s="6">
        <v>5.5</v>
      </c>
      <c r="H16" s="6"/>
      <c r="I16" s="6"/>
      <c r="J16" s="119">
        <f>F16*G16</f>
        <v>11</v>
      </c>
      <c r="K16" s="16" t="s">
        <v>148</v>
      </c>
    </row>
    <row r="17" spans="2:11" ht="61.75" customHeight="1">
      <c r="B17" s="16" t="s">
        <v>43</v>
      </c>
      <c r="C17" s="8" t="s">
        <v>150</v>
      </c>
      <c r="D17" s="16" t="s">
        <v>547</v>
      </c>
      <c r="E17" s="73" t="s">
        <v>493</v>
      </c>
      <c r="F17" s="8">
        <v>2</v>
      </c>
      <c r="G17" s="8">
        <v>14.5</v>
      </c>
      <c r="H17" s="13"/>
      <c r="I17" s="13"/>
      <c r="J17" s="121">
        <f>F17*G17</f>
        <v>29</v>
      </c>
      <c r="K17" s="16" t="s">
        <v>148</v>
      </c>
    </row>
    <row r="18" spans="2:11" ht="68.95" customHeight="1">
      <c r="B18" s="16" t="s">
        <v>153</v>
      </c>
      <c r="C18" s="16" t="s">
        <v>154</v>
      </c>
      <c r="D18" s="16" t="s">
        <v>155</v>
      </c>
      <c r="E18" s="25" t="s">
        <v>548</v>
      </c>
      <c r="F18" s="16"/>
      <c r="G18" s="16"/>
      <c r="H18" s="74"/>
      <c r="I18" s="74"/>
      <c r="J18" s="123">
        <f>(0.5*0.5+0.5*0.9)+(1*0.5)</f>
        <v>1.2</v>
      </c>
      <c r="K18" s="16" t="s">
        <v>157</v>
      </c>
    </row>
    <row r="19" spans="2:11" ht="29.6">
      <c r="B19" s="14" t="s">
        <v>444</v>
      </c>
      <c r="C19" s="8" t="s">
        <v>445</v>
      </c>
      <c r="D19" s="8" t="s">
        <v>445</v>
      </c>
      <c r="E19" s="13" t="s">
        <v>497</v>
      </c>
      <c r="F19" s="13">
        <v>5</v>
      </c>
      <c r="G19" s="13"/>
      <c r="H19" s="13"/>
      <c r="I19" s="13"/>
      <c r="J19" s="107">
        <f>F19</f>
        <v>5</v>
      </c>
      <c r="K19" s="20" t="s">
        <v>549</v>
      </c>
    </row>
    <row r="20" spans="2:11">
      <c r="B20" s="14"/>
      <c r="C20" s="8"/>
      <c r="D20" s="8"/>
      <c r="E20" s="13"/>
      <c r="F20" s="13"/>
      <c r="G20" s="13"/>
      <c r="H20" s="13"/>
      <c r="I20" s="13"/>
      <c r="J20" s="107"/>
      <c r="K20" s="14"/>
    </row>
    <row r="21" spans="2:11">
      <c r="B21" s="14"/>
      <c r="C21" s="8"/>
      <c r="D21" s="8"/>
      <c r="E21" s="13"/>
      <c r="F21" s="13"/>
      <c r="G21" s="13"/>
      <c r="H21" s="13"/>
      <c r="I21" s="13"/>
      <c r="J21" s="127"/>
      <c r="K21" s="14"/>
    </row>
    <row r="22" spans="2:11">
      <c r="B22" s="14"/>
      <c r="C22" s="8"/>
      <c r="D22" s="8"/>
      <c r="E22" s="13"/>
      <c r="F22" s="13"/>
      <c r="G22" s="13"/>
      <c r="H22" s="13"/>
      <c r="I22" s="13"/>
      <c r="J22" s="108"/>
      <c r="K22" s="14"/>
    </row>
    <row r="23" spans="2:11" ht="22.35" customHeight="1">
      <c r="B23" s="6" t="s">
        <v>167</v>
      </c>
      <c r="C23" s="7"/>
      <c r="D23" s="7"/>
      <c r="E23" s="6"/>
      <c r="F23" s="6"/>
      <c r="G23" s="15"/>
      <c r="H23" s="13"/>
      <c r="I23" s="12"/>
      <c r="J23" s="109"/>
      <c r="K23" s="14"/>
    </row>
    <row r="24" spans="2:11" ht="22.35" customHeight="1">
      <c r="B24" s="6"/>
      <c r="C24" s="379" t="s">
        <v>550</v>
      </c>
      <c r="D24" s="379"/>
      <c r="E24" s="6"/>
      <c r="F24" s="6"/>
      <c r="G24" s="15"/>
      <c r="H24" s="13"/>
      <c r="I24" s="12" t="s">
        <v>81</v>
      </c>
      <c r="J24" s="109">
        <f>J17</f>
        <v>29</v>
      </c>
      <c r="K24" s="14"/>
    </row>
    <row r="25" spans="2:11" ht="22.35" customHeight="1">
      <c r="B25" s="6"/>
      <c r="C25" s="379" t="s">
        <v>155</v>
      </c>
      <c r="D25" s="379"/>
      <c r="E25" s="16"/>
      <c r="F25" s="16"/>
      <c r="G25" s="8"/>
      <c r="H25" s="8"/>
      <c r="I25" s="7" t="s">
        <v>551</v>
      </c>
      <c r="J25" s="107">
        <f>J18</f>
        <v>1.2</v>
      </c>
      <c r="K25" s="14"/>
    </row>
    <row r="26" spans="2:11" ht="22.35" customHeight="1">
      <c r="B26" s="6"/>
      <c r="C26" s="401" t="s">
        <v>485</v>
      </c>
      <c r="D26" s="403"/>
      <c r="E26" s="16"/>
      <c r="F26" s="16"/>
      <c r="G26" s="8"/>
      <c r="H26" s="8"/>
      <c r="I26" s="7" t="s">
        <v>81</v>
      </c>
      <c r="J26" s="107">
        <f>J16</f>
        <v>11</v>
      </c>
      <c r="K26" s="14"/>
    </row>
    <row r="27" spans="2:11" ht="22.35" customHeight="1">
      <c r="B27" s="14"/>
      <c r="C27" s="419" t="s">
        <v>552</v>
      </c>
      <c r="D27" s="425"/>
      <c r="E27" s="13"/>
      <c r="F27" s="13"/>
      <c r="G27" s="13"/>
      <c r="H27" s="13"/>
      <c r="I27" s="7" t="s">
        <v>235</v>
      </c>
      <c r="J27" s="109">
        <f>J19*2</f>
        <v>10</v>
      </c>
      <c r="K27" s="14"/>
    </row>
    <row r="28" spans="2:11" ht="21.7" customHeight="1">
      <c r="B28" s="14"/>
      <c r="C28" s="13"/>
      <c r="D28" s="13"/>
      <c r="E28" s="13"/>
      <c r="F28" s="13"/>
      <c r="G28" s="13"/>
      <c r="H28" s="13"/>
      <c r="I28" s="13"/>
      <c r="J28" s="109"/>
      <c r="K28" s="24"/>
    </row>
    <row r="29" spans="2:11" ht="21.7" customHeight="1">
      <c r="B29" s="16"/>
      <c r="C29" s="13"/>
      <c r="D29" s="13"/>
      <c r="E29" s="13"/>
      <c r="F29" s="13"/>
      <c r="G29" s="13"/>
      <c r="H29" s="13"/>
      <c r="I29" s="13"/>
      <c r="J29" s="109"/>
      <c r="K29" s="24"/>
    </row>
    <row r="30" spans="2:11">
      <c r="B30" s="16"/>
      <c r="C30" s="16"/>
      <c r="D30" s="16"/>
      <c r="E30" s="16"/>
      <c r="F30" s="16"/>
      <c r="G30" s="13"/>
      <c r="H30" s="13"/>
      <c r="I30" s="13"/>
      <c r="J30" s="111"/>
      <c r="K30" s="14"/>
    </row>
    <row r="31" spans="2:11">
      <c r="B31" s="14"/>
      <c r="C31" s="8"/>
      <c r="D31" s="8"/>
      <c r="E31" s="13"/>
      <c r="F31" s="13"/>
      <c r="G31" s="13"/>
      <c r="H31" s="13"/>
      <c r="I31" s="13"/>
      <c r="J31" s="108"/>
      <c r="K31" s="14"/>
    </row>
    <row r="32" spans="2:11">
      <c r="B32" s="324" t="s">
        <v>171</v>
      </c>
      <c r="C32" s="324"/>
      <c r="D32" s="324"/>
      <c r="E32" s="324"/>
      <c r="F32" s="324"/>
      <c r="G32" s="324"/>
      <c r="H32" s="324"/>
      <c r="I32" s="324"/>
      <c r="J32" s="357"/>
      <c r="K32" s="14"/>
    </row>
    <row r="33" spans="2:11">
      <c r="B33" s="8"/>
      <c r="C33" s="8"/>
      <c r="D33" s="8"/>
      <c r="E33" s="13"/>
      <c r="F33" s="13"/>
      <c r="G33" s="13"/>
      <c r="H33" s="13"/>
      <c r="I33" s="13"/>
      <c r="J33" s="108"/>
      <c r="K33" s="14"/>
    </row>
    <row r="34" spans="2:11" s="1" customFormat="1" ht="29.1" customHeight="1">
      <c r="B34" s="6" t="s">
        <v>1</v>
      </c>
      <c r="C34" s="337" t="s">
        <v>2</v>
      </c>
      <c r="D34" s="337"/>
      <c r="E34" s="337"/>
      <c r="F34" s="337" t="s">
        <v>3</v>
      </c>
      <c r="G34" s="337"/>
      <c r="H34" s="7" t="s">
        <v>4</v>
      </c>
      <c r="I34" s="7" t="s">
        <v>5</v>
      </c>
      <c r="J34" s="113" t="s">
        <v>172</v>
      </c>
      <c r="K34" s="7" t="s">
        <v>173</v>
      </c>
    </row>
    <row r="35" spans="2:11" s="1" customFormat="1" ht="162" customHeight="1">
      <c r="B35" s="16">
        <v>1</v>
      </c>
      <c r="C35" s="328" t="s">
        <v>174</v>
      </c>
      <c r="D35" s="329"/>
      <c r="E35" s="329"/>
      <c r="F35" s="330" t="s">
        <v>8</v>
      </c>
      <c r="G35" s="330"/>
      <c r="H35" s="8" t="s">
        <v>175</v>
      </c>
      <c r="I35" s="22">
        <v>1</v>
      </c>
      <c r="J35" s="114">
        <v>0</v>
      </c>
      <c r="K35" s="16"/>
    </row>
    <row r="36" spans="2:11" s="1" customFormat="1" ht="209.6" customHeight="1">
      <c r="B36" s="16">
        <v>2</v>
      </c>
      <c r="C36" s="328" t="s">
        <v>176</v>
      </c>
      <c r="D36" s="329"/>
      <c r="E36" s="329"/>
      <c r="F36" s="330" t="s">
        <v>11</v>
      </c>
      <c r="G36" s="330"/>
      <c r="H36" s="16" t="s">
        <v>12</v>
      </c>
      <c r="I36" s="16">
        <v>0</v>
      </c>
      <c r="J36" s="114">
        <v>0</v>
      </c>
      <c r="K36" s="16"/>
    </row>
    <row r="37" spans="2:11" s="1" customFormat="1" ht="236.6" customHeight="1">
      <c r="B37" s="16">
        <v>3</v>
      </c>
      <c r="C37" s="328" t="s">
        <v>177</v>
      </c>
      <c r="D37" s="329"/>
      <c r="E37" s="329"/>
      <c r="F37" s="330" t="s">
        <v>14</v>
      </c>
      <c r="G37" s="330"/>
      <c r="H37" s="16" t="s">
        <v>15</v>
      </c>
      <c r="I37" s="16"/>
      <c r="J37" s="114"/>
      <c r="K37" s="16"/>
    </row>
    <row r="38" spans="2:11" s="1" customFormat="1" ht="194.95" customHeight="1">
      <c r="B38" s="16">
        <v>4</v>
      </c>
      <c r="C38" s="328" t="s">
        <v>178</v>
      </c>
      <c r="D38" s="329"/>
      <c r="E38" s="329"/>
      <c r="F38" s="330" t="s">
        <v>16</v>
      </c>
      <c r="G38" s="330"/>
      <c r="H38" s="16" t="s">
        <v>17</v>
      </c>
      <c r="I38" s="16"/>
      <c r="J38" s="114"/>
      <c r="K38" s="16"/>
    </row>
    <row r="39" spans="2:11" s="1" customFormat="1" ht="88.4" customHeight="1">
      <c r="B39" s="16">
        <v>5</v>
      </c>
      <c r="C39" s="328" t="s">
        <v>179</v>
      </c>
      <c r="D39" s="329"/>
      <c r="E39" s="329"/>
      <c r="F39" s="330" t="s">
        <v>112</v>
      </c>
      <c r="G39" s="330"/>
      <c r="H39" s="16" t="s">
        <v>12</v>
      </c>
      <c r="I39" s="22"/>
      <c r="J39" s="114"/>
      <c r="K39" s="16"/>
    </row>
    <row r="40" spans="2:11" s="1" customFormat="1" ht="272.60000000000002" customHeight="1">
      <c r="B40" s="16">
        <v>6</v>
      </c>
      <c r="C40" s="328" t="s">
        <v>180</v>
      </c>
      <c r="D40" s="329"/>
      <c r="E40" s="329"/>
      <c r="F40" s="330" t="s">
        <v>20</v>
      </c>
      <c r="G40" s="330"/>
      <c r="H40" s="8" t="s">
        <v>21</v>
      </c>
      <c r="I40" s="96">
        <f>J92</f>
        <v>109</v>
      </c>
      <c r="J40" s="114">
        <v>0</v>
      </c>
      <c r="K40" s="16"/>
    </row>
    <row r="41" spans="2:11" s="1" customFormat="1" ht="192.05" customHeight="1">
      <c r="B41" s="16">
        <v>7</v>
      </c>
      <c r="C41" s="328" t="s">
        <v>181</v>
      </c>
      <c r="D41" s="329"/>
      <c r="E41" s="329"/>
      <c r="F41" s="330" t="s">
        <v>22</v>
      </c>
      <c r="G41" s="330"/>
      <c r="H41" s="8" t="s">
        <v>23</v>
      </c>
      <c r="I41" s="96">
        <v>0</v>
      </c>
      <c r="J41" s="114">
        <v>0</v>
      </c>
      <c r="K41" s="16"/>
    </row>
    <row r="42" spans="2:11" s="1" customFormat="1" ht="232.75" customHeight="1">
      <c r="B42" s="16">
        <v>8</v>
      </c>
      <c r="C42" s="328" t="s">
        <v>182</v>
      </c>
      <c r="D42" s="329"/>
      <c r="E42" s="329"/>
      <c r="F42" s="330" t="s">
        <v>183</v>
      </c>
      <c r="G42" s="330"/>
      <c r="H42" s="8" t="s">
        <v>25</v>
      </c>
      <c r="I42" s="16">
        <v>0</v>
      </c>
      <c r="J42" s="114">
        <v>0</v>
      </c>
      <c r="K42" s="16"/>
    </row>
    <row r="43" spans="2:11" s="1" customFormat="1" ht="292.35000000000002" customHeight="1">
      <c r="B43" s="16">
        <v>9</v>
      </c>
      <c r="C43" s="328" t="s">
        <v>184</v>
      </c>
      <c r="D43" s="329"/>
      <c r="E43" s="329"/>
      <c r="F43" s="330" t="s">
        <v>26</v>
      </c>
      <c r="G43" s="330"/>
      <c r="H43" s="8" t="s">
        <v>27</v>
      </c>
      <c r="I43" s="16">
        <v>0</v>
      </c>
      <c r="J43" s="114">
        <v>0</v>
      </c>
      <c r="K43" s="16"/>
    </row>
    <row r="44" spans="2:11" s="1" customFormat="1" ht="262.8" customHeight="1">
      <c r="B44" s="16">
        <v>10</v>
      </c>
      <c r="C44" s="328" t="s">
        <v>185</v>
      </c>
      <c r="D44" s="329"/>
      <c r="E44" s="329"/>
      <c r="F44" s="330" t="s">
        <v>29</v>
      </c>
      <c r="G44" s="330"/>
      <c r="H44" s="8" t="s">
        <v>27</v>
      </c>
      <c r="I44" s="16">
        <v>0</v>
      </c>
      <c r="J44" s="114">
        <v>0</v>
      </c>
      <c r="K44" s="16"/>
    </row>
    <row r="45" spans="2:11" s="1" customFormat="1" ht="248.95" customHeight="1">
      <c r="B45" s="16">
        <v>11</v>
      </c>
      <c r="C45" s="328" t="s">
        <v>186</v>
      </c>
      <c r="D45" s="329"/>
      <c r="E45" s="329"/>
      <c r="F45" s="330" t="s">
        <v>31</v>
      </c>
      <c r="G45" s="330"/>
      <c r="H45" s="8" t="s">
        <v>27</v>
      </c>
      <c r="I45" s="16">
        <v>0</v>
      </c>
      <c r="J45" s="114">
        <v>0</v>
      </c>
      <c r="K45" s="16"/>
    </row>
    <row r="46" spans="2:11" s="1" customFormat="1" ht="145.80000000000001" customHeight="1">
      <c r="B46" s="16">
        <v>12</v>
      </c>
      <c r="C46" s="328" t="s">
        <v>187</v>
      </c>
      <c r="D46" s="329"/>
      <c r="E46" s="329"/>
      <c r="F46" s="330" t="s">
        <v>33</v>
      </c>
      <c r="G46" s="330"/>
      <c r="H46" s="8" t="s">
        <v>27</v>
      </c>
      <c r="I46" s="16">
        <v>0</v>
      </c>
      <c r="J46" s="114">
        <v>0</v>
      </c>
      <c r="K46" s="16"/>
    </row>
    <row r="47" spans="2:11" s="1" customFormat="1" ht="282.7" customHeight="1">
      <c r="B47" s="16">
        <v>13</v>
      </c>
      <c r="C47" s="328" t="s">
        <v>188</v>
      </c>
      <c r="D47" s="329"/>
      <c r="E47" s="329"/>
      <c r="F47" s="330" t="s">
        <v>35</v>
      </c>
      <c r="G47" s="330"/>
      <c r="H47" s="8" t="s">
        <v>27</v>
      </c>
      <c r="I47" s="16">
        <v>0</v>
      </c>
      <c r="J47" s="114">
        <v>0</v>
      </c>
      <c r="K47" s="16"/>
    </row>
    <row r="48" spans="2:11" s="1" customFormat="1" ht="166.85" customHeight="1">
      <c r="B48" s="16">
        <v>14</v>
      </c>
      <c r="C48" s="328" t="s">
        <v>189</v>
      </c>
      <c r="D48" s="329"/>
      <c r="E48" s="329"/>
      <c r="F48" s="330" t="s">
        <v>37</v>
      </c>
      <c r="G48" s="330"/>
      <c r="H48" s="8" t="s">
        <v>27</v>
      </c>
      <c r="I48" s="16">
        <v>0</v>
      </c>
      <c r="J48" s="114"/>
      <c r="K48" s="16"/>
    </row>
    <row r="49" spans="2:11" s="1" customFormat="1" ht="270.64999999999998" customHeight="1">
      <c r="B49" s="16">
        <v>15</v>
      </c>
      <c r="C49" s="328" t="s">
        <v>190</v>
      </c>
      <c r="D49" s="329"/>
      <c r="E49" s="329"/>
      <c r="F49" s="330" t="s">
        <v>39</v>
      </c>
      <c r="G49" s="330"/>
      <c r="H49" s="16" t="s">
        <v>12</v>
      </c>
      <c r="I49" s="16">
        <v>0</v>
      </c>
      <c r="J49" s="114"/>
      <c r="K49" s="16"/>
    </row>
    <row r="50" spans="2:11" s="1" customFormat="1" ht="200.6" customHeight="1">
      <c r="B50" s="16">
        <v>16</v>
      </c>
      <c r="C50" s="328" t="s">
        <v>191</v>
      </c>
      <c r="D50" s="329"/>
      <c r="E50" s="329"/>
      <c r="F50" s="330" t="s">
        <v>40</v>
      </c>
      <c r="G50" s="330"/>
      <c r="H50" s="33" t="s">
        <v>81</v>
      </c>
      <c r="I50" s="33">
        <v>0</v>
      </c>
      <c r="J50" s="114"/>
      <c r="K50" s="16"/>
    </row>
    <row r="51" spans="2:11" s="1" customFormat="1" ht="52.75" customHeight="1">
      <c r="B51" s="16">
        <v>17</v>
      </c>
      <c r="C51" s="328" t="s">
        <v>41</v>
      </c>
      <c r="D51" s="328"/>
      <c r="E51" s="328"/>
      <c r="F51" s="330" t="s">
        <v>192</v>
      </c>
      <c r="G51" s="330"/>
      <c r="H51" s="7"/>
      <c r="I51" s="16"/>
      <c r="J51" s="114"/>
      <c r="K51" s="16"/>
    </row>
    <row r="52" spans="2:11" s="1" customFormat="1" ht="86.95" customHeight="1">
      <c r="B52" s="16">
        <v>18</v>
      </c>
      <c r="C52" s="328" t="s">
        <v>193</v>
      </c>
      <c r="D52" s="329"/>
      <c r="E52" s="329"/>
      <c r="F52" s="330" t="s">
        <v>43</v>
      </c>
      <c r="G52" s="330"/>
      <c r="H52" s="16" t="s">
        <v>12</v>
      </c>
      <c r="I52" s="16">
        <v>0</v>
      </c>
      <c r="J52" s="114"/>
      <c r="K52" s="16"/>
    </row>
    <row r="53" spans="2:11" s="1" customFormat="1" ht="163.44999999999999" customHeight="1">
      <c r="B53" s="16">
        <v>19</v>
      </c>
      <c r="C53" s="328" t="s">
        <v>194</v>
      </c>
      <c r="D53" s="329"/>
      <c r="E53" s="329"/>
      <c r="F53" s="330" t="s">
        <v>45</v>
      </c>
      <c r="G53" s="330"/>
      <c r="H53" s="16" t="s">
        <v>12</v>
      </c>
      <c r="I53" s="22">
        <v>0</v>
      </c>
      <c r="J53" s="114"/>
      <c r="K53" s="8"/>
    </row>
    <row r="54" spans="2:11" s="1" customFormat="1" ht="122.5" customHeight="1">
      <c r="B54" s="16">
        <v>20</v>
      </c>
      <c r="C54" s="328" t="s">
        <v>195</v>
      </c>
      <c r="D54" s="329"/>
      <c r="E54" s="329"/>
      <c r="F54" s="330" t="s">
        <v>47</v>
      </c>
      <c r="G54" s="330"/>
      <c r="H54" s="16" t="s">
        <v>12</v>
      </c>
      <c r="I54" s="22">
        <f>J97</f>
        <v>32</v>
      </c>
      <c r="J54" s="114"/>
      <c r="K54" s="16"/>
    </row>
    <row r="55" spans="2:11" s="1" customFormat="1" ht="147.69999999999999" customHeight="1">
      <c r="B55" s="16">
        <v>21</v>
      </c>
      <c r="C55" s="328" t="s">
        <v>196</v>
      </c>
      <c r="D55" s="329"/>
      <c r="E55" s="329"/>
      <c r="F55" s="330" t="s">
        <v>48</v>
      </c>
      <c r="G55" s="330"/>
      <c r="H55" s="16" t="s">
        <v>12</v>
      </c>
      <c r="I55" s="16">
        <v>0</v>
      </c>
      <c r="J55" s="114"/>
      <c r="K55" s="16"/>
    </row>
    <row r="56" spans="2:11" s="1" customFormat="1" ht="214.75" customHeight="1">
      <c r="B56" s="16">
        <v>22</v>
      </c>
      <c r="C56" s="328" t="s">
        <v>197</v>
      </c>
      <c r="D56" s="329"/>
      <c r="E56" s="329"/>
      <c r="F56" s="330" t="s">
        <v>50</v>
      </c>
      <c r="G56" s="330"/>
      <c r="H56" s="16" t="s">
        <v>12</v>
      </c>
      <c r="I56" s="16">
        <v>0</v>
      </c>
      <c r="J56" s="114"/>
      <c r="K56" s="16"/>
    </row>
    <row r="57" spans="2:11" s="1" customFormat="1" ht="32.15" customHeight="1">
      <c r="B57" s="16">
        <v>23</v>
      </c>
      <c r="C57" s="328" t="s">
        <v>51</v>
      </c>
      <c r="D57" s="328"/>
      <c r="E57" s="328"/>
      <c r="F57" s="330"/>
      <c r="G57" s="330"/>
      <c r="H57" s="6"/>
      <c r="I57" s="16">
        <v>0</v>
      </c>
      <c r="J57" s="114"/>
      <c r="K57" s="16"/>
    </row>
    <row r="58" spans="2:11" s="1" customFormat="1" ht="64.45" customHeight="1">
      <c r="B58" s="16">
        <v>24</v>
      </c>
      <c r="C58" s="328" t="s">
        <v>198</v>
      </c>
      <c r="D58" s="329"/>
      <c r="E58" s="329"/>
      <c r="F58" s="330" t="s">
        <v>54</v>
      </c>
      <c r="G58" s="330"/>
      <c r="H58" s="16"/>
      <c r="I58" s="16">
        <v>0</v>
      </c>
      <c r="J58" s="114"/>
      <c r="K58" s="14"/>
    </row>
    <row r="59" spans="2:11" s="1" customFormat="1" ht="102.7" customHeight="1">
      <c r="B59" s="16">
        <v>25</v>
      </c>
      <c r="C59" s="328" t="s">
        <v>199</v>
      </c>
      <c r="D59" s="329"/>
      <c r="E59" s="329"/>
      <c r="F59" s="330" t="s">
        <v>55</v>
      </c>
      <c r="G59" s="330"/>
      <c r="H59" s="8" t="s">
        <v>27</v>
      </c>
      <c r="I59" s="22">
        <v>0</v>
      </c>
      <c r="J59" s="114"/>
      <c r="K59" s="8"/>
    </row>
    <row r="60" spans="2:11" s="1" customFormat="1" ht="216.65" customHeight="1">
      <c r="B60" s="16">
        <v>26</v>
      </c>
      <c r="C60" s="328" t="s">
        <v>200</v>
      </c>
      <c r="D60" s="329"/>
      <c r="E60" s="329"/>
      <c r="F60" s="330" t="s">
        <v>56</v>
      </c>
      <c r="G60" s="330"/>
      <c r="H60" s="8" t="s">
        <v>27</v>
      </c>
      <c r="I60" s="16">
        <v>0</v>
      </c>
      <c r="J60" s="114"/>
      <c r="K60" s="16"/>
    </row>
    <row r="61" spans="2:11" s="1" customFormat="1" ht="180.65" customHeight="1">
      <c r="B61" s="16">
        <v>27</v>
      </c>
      <c r="C61" s="328" t="s">
        <v>201</v>
      </c>
      <c r="D61" s="329"/>
      <c r="E61" s="329"/>
      <c r="F61" s="330" t="s">
        <v>57</v>
      </c>
      <c r="G61" s="330"/>
      <c r="H61" s="8" t="s">
        <v>27</v>
      </c>
      <c r="I61" s="16"/>
      <c r="J61" s="114"/>
      <c r="K61" s="16"/>
    </row>
    <row r="62" spans="2:11" s="1" customFormat="1" ht="153" customHeight="1">
      <c r="B62" s="16">
        <v>28</v>
      </c>
      <c r="C62" s="329" t="s">
        <v>202</v>
      </c>
      <c r="D62" s="329"/>
      <c r="E62" s="329"/>
      <c r="F62" s="330" t="s">
        <v>203</v>
      </c>
      <c r="G62" s="330"/>
      <c r="H62" s="8" t="s">
        <v>12</v>
      </c>
      <c r="I62" s="22">
        <f>J107</f>
        <v>13</v>
      </c>
      <c r="J62" s="114"/>
      <c r="K62" s="16"/>
    </row>
    <row r="63" spans="2:11" s="1" customFormat="1" ht="151.75" customHeight="1">
      <c r="B63" s="16">
        <v>29</v>
      </c>
      <c r="C63" s="328" t="s">
        <v>204</v>
      </c>
      <c r="D63" s="329"/>
      <c r="E63" s="329"/>
      <c r="F63" s="330" t="s">
        <v>60</v>
      </c>
      <c r="G63" s="330"/>
      <c r="H63" s="8" t="s">
        <v>12</v>
      </c>
      <c r="I63" s="22">
        <v>0</v>
      </c>
      <c r="J63" s="114"/>
      <c r="K63" s="16"/>
    </row>
    <row r="64" spans="2:11" s="1" customFormat="1" ht="241.75" customHeight="1">
      <c r="B64" s="16">
        <v>30</v>
      </c>
      <c r="C64" s="328" t="s">
        <v>205</v>
      </c>
      <c r="D64" s="329"/>
      <c r="E64" s="329"/>
      <c r="F64" s="330" t="s">
        <v>62</v>
      </c>
      <c r="G64" s="330"/>
      <c r="H64" s="8" t="s">
        <v>27</v>
      </c>
      <c r="I64" s="22">
        <v>0</v>
      </c>
      <c r="J64" s="114"/>
      <c r="K64" s="16"/>
    </row>
    <row r="65" spans="2:11" s="1" customFormat="1" ht="248.95" customHeight="1">
      <c r="B65" s="16">
        <v>31</v>
      </c>
      <c r="C65" s="329" t="s">
        <v>206</v>
      </c>
      <c r="D65" s="329"/>
      <c r="E65" s="329"/>
      <c r="F65" s="330" t="s">
        <v>64</v>
      </c>
      <c r="G65" s="330"/>
      <c r="H65" s="8" t="s">
        <v>65</v>
      </c>
      <c r="I65" s="22">
        <v>0</v>
      </c>
      <c r="J65" s="114"/>
      <c r="K65" s="16"/>
    </row>
    <row r="66" spans="2:11" s="1" customFormat="1" ht="311.95" customHeight="1">
      <c r="B66" s="16">
        <v>32</v>
      </c>
      <c r="C66" s="328" t="s">
        <v>207</v>
      </c>
      <c r="D66" s="329"/>
      <c r="E66" s="329"/>
      <c r="F66" s="330" t="s">
        <v>67</v>
      </c>
      <c r="G66" s="330"/>
      <c r="H66" s="8" t="s">
        <v>208</v>
      </c>
      <c r="I66" s="24">
        <f>J102</f>
        <v>2</v>
      </c>
      <c r="J66" s="114"/>
      <c r="K66" s="16"/>
    </row>
    <row r="67" spans="2:11" s="1" customFormat="1" ht="166.85" customHeight="1">
      <c r="B67" s="16">
        <v>33</v>
      </c>
      <c r="C67" s="328" t="s">
        <v>209</v>
      </c>
      <c r="D67" s="329"/>
      <c r="E67" s="329"/>
      <c r="F67" s="330" t="s">
        <v>69</v>
      </c>
      <c r="G67" s="330"/>
      <c r="H67" s="8" t="s">
        <v>65</v>
      </c>
      <c r="I67" s="22">
        <v>0</v>
      </c>
      <c r="J67" s="114"/>
      <c r="K67" s="16"/>
    </row>
    <row r="68" spans="2:11" s="1" customFormat="1" ht="165.05" customHeight="1">
      <c r="B68" s="16">
        <v>34</v>
      </c>
      <c r="C68" s="328" t="s">
        <v>210</v>
      </c>
      <c r="D68" s="329"/>
      <c r="E68" s="329"/>
      <c r="F68" s="330" t="s">
        <v>71</v>
      </c>
      <c r="G68" s="330"/>
      <c r="H68" s="8" t="s">
        <v>25</v>
      </c>
      <c r="I68" s="16">
        <v>0</v>
      </c>
      <c r="J68" s="114"/>
      <c r="K68" s="16"/>
    </row>
    <row r="69" spans="2:11" s="1" customFormat="1" ht="409.35" customHeight="1">
      <c r="B69" s="16">
        <v>35</v>
      </c>
      <c r="C69" s="328" t="s">
        <v>211</v>
      </c>
      <c r="D69" s="329"/>
      <c r="E69" s="329"/>
      <c r="F69" s="330" t="s">
        <v>72</v>
      </c>
      <c r="G69" s="330"/>
      <c r="H69" s="8" t="s">
        <v>21</v>
      </c>
      <c r="I69" s="16">
        <v>0</v>
      </c>
      <c r="J69" s="114"/>
      <c r="K69" s="16"/>
    </row>
    <row r="70" spans="2:11" s="1" customFormat="1" ht="201.05" customHeight="1">
      <c r="B70" s="16">
        <v>36</v>
      </c>
      <c r="C70" s="328" t="s">
        <v>212</v>
      </c>
      <c r="D70" s="329"/>
      <c r="E70" s="329"/>
      <c r="F70" s="330" t="s">
        <v>115</v>
      </c>
      <c r="G70" s="330"/>
      <c r="H70" s="16" t="s">
        <v>17</v>
      </c>
      <c r="I70" s="16">
        <v>0</v>
      </c>
      <c r="J70" s="114"/>
      <c r="K70" s="16"/>
    </row>
    <row r="71" spans="2:11" s="1" customFormat="1" ht="201.05" customHeight="1">
      <c r="B71" s="16">
        <v>37</v>
      </c>
      <c r="C71" s="328" t="s">
        <v>213</v>
      </c>
      <c r="D71" s="329"/>
      <c r="E71" s="329"/>
      <c r="F71" s="330" t="s">
        <v>75</v>
      </c>
      <c r="G71" s="330"/>
      <c r="H71" s="16" t="s">
        <v>17</v>
      </c>
      <c r="I71" s="16">
        <v>0</v>
      </c>
      <c r="J71" s="114"/>
      <c r="K71" s="16"/>
    </row>
    <row r="72" spans="2:11" s="1" customFormat="1" ht="140.94999999999999" customHeight="1">
      <c r="B72" s="16">
        <v>38</v>
      </c>
      <c r="C72" s="329" t="s">
        <v>76</v>
      </c>
      <c r="D72" s="329"/>
      <c r="E72" s="329"/>
      <c r="F72" s="334" t="s">
        <v>77</v>
      </c>
      <c r="G72" s="334"/>
      <c r="H72" s="16" t="s">
        <v>17</v>
      </c>
      <c r="I72" s="24">
        <v>0</v>
      </c>
      <c r="J72" s="114"/>
      <c r="K72" s="16"/>
    </row>
    <row r="73" spans="2:11" s="1" customFormat="1" ht="228.7" customHeight="1">
      <c r="B73" s="16">
        <v>39</v>
      </c>
      <c r="C73" s="329" t="s">
        <v>79</v>
      </c>
      <c r="D73" s="329"/>
      <c r="E73" s="329"/>
      <c r="F73" s="334" t="s">
        <v>80</v>
      </c>
      <c r="G73" s="334"/>
      <c r="H73" s="16" t="s">
        <v>17</v>
      </c>
      <c r="I73" s="24">
        <v>0</v>
      </c>
      <c r="J73" s="114"/>
      <c r="K73" s="16"/>
    </row>
    <row r="74" spans="2:11" s="1" customFormat="1" ht="228.7" customHeight="1">
      <c r="B74" s="16">
        <v>40</v>
      </c>
      <c r="C74" s="333" t="s">
        <v>82</v>
      </c>
      <c r="D74" s="333"/>
      <c r="E74" s="333"/>
      <c r="F74" s="334" t="s">
        <v>83</v>
      </c>
      <c r="G74" s="334"/>
      <c r="H74" s="16" t="s">
        <v>78</v>
      </c>
      <c r="I74" s="24">
        <v>0</v>
      </c>
      <c r="J74" s="114"/>
      <c r="K74" s="16"/>
    </row>
    <row r="75" spans="2:11" s="1" customFormat="1" ht="228.7" customHeight="1">
      <c r="B75" s="16">
        <v>41</v>
      </c>
      <c r="C75" s="329" t="s">
        <v>84</v>
      </c>
      <c r="D75" s="329"/>
      <c r="E75" s="329"/>
      <c r="F75" s="330" t="s">
        <v>85</v>
      </c>
      <c r="G75" s="330"/>
      <c r="H75" s="8" t="s">
        <v>81</v>
      </c>
      <c r="I75" s="16">
        <v>0</v>
      </c>
      <c r="J75" s="114"/>
      <c r="K75" s="16"/>
    </row>
    <row r="76" spans="2:11" s="1" customFormat="1" ht="201.05" customHeight="1">
      <c r="B76" s="16">
        <v>42</v>
      </c>
      <c r="C76" s="333" t="s">
        <v>86</v>
      </c>
      <c r="D76" s="333"/>
      <c r="E76" s="333"/>
      <c r="F76" s="330" t="s">
        <v>87</v>
      </c>
      <c r="G76" s="330"/>
      <c r="H76" s="8" t="s">
        <v>81</v>
      </c>
      <c r="I76" s="16">
        <v>0</v>
      </c>
      <c r="J76" s="114"/>
      <c r="K76" s="16"/>
    </row>
    <row r="77" spans="2:11" s="1" customFormat="1" ht="145.80000000000001" customHeight="1">
      <c r="B77" s="16">
        <v>43</v>
      </c>
      <c r="C77" s="329" t="s">
        <v>89</v>
      </c>
      <c r="D77" s="329"/>
      <c r="E77" s="329"/>
      <c r="F77" s="330" t="s">
        <v>87</v>
      </c>
      <c r="G77" s="330"/>
      <c r="H77" s="8" t="s">
        <v>27</v>
      </c>
      <c r="I77" s="16">
        <v>0</v>
      </c>
      <c r="J77" s="114"/>
      <c r="K77" s="16"/>
    </row>
    <row r="78" spans="2:11" s="1" customFormat="1" ht="161.55000000000001" customHeight="1">
      <c r="B78" s="16">
        <v>44</v>
      </c>
      <c r="C78" s="329" t="s">
        <v>91</v>
      </c>
      <c r="D78" s="329"/>
      <c r="E78" s="329"/>
      <c r="F78" s="330" t="s">
        <v>92</v>
      </c>
      <c r="G78" s="330"/>
      <c r="H78" s="8" t="s">
        <v>17</v>
      </c>
      <c r="I78" s="16">
        <v>0</v>
      </c>
      <c r="J78" s="114"/>
      <c r="K78" s="16"/>
    </row>
    <row r="79" spans="2:11" s="1" customFormat="1" ht="161.55000000000001" customHeight="1">
      <c r="B79" s="16">
        <v>45</v>
      </c>
      <c r="C79" s="329" t="s">
        <v>214</v>
      </c>
      <c r="D79" s="329"/>
      <c r="E79" s="329"/>
      <c r="F79" s="330" t="s">
        <v>94</v>
      </c>
      <c r="G79" s="330"/>
      <c r="H79" s="8" t="s">
        <v>215</v>
      </c>
      <c r="I79" s="16">
        <v>0</v>
      </c>
      <c r="J79" s="114"/>
      <c r="K79" s="16"/>
    </row>
    <row r="80" spans="2:11" s="1" customFormat="1" ht="136.44999999999999" customHeight="1">
      <c r="B80" s="16">
        <v>46</v>
      </c>
      <c r="C80" s="329" t="s">
        <v>216</v>
      </c>
      <c r="D80" s="329"/>
      <c r="E80" s="329"/>
      <c r="F80" s="330" t="s">
        <v>96</v>
      </c>
      <c r="G80" s="330"/>
      <c r="H80" s="8" t="s">
        <v>17</v>
      </c>
      <c r="I80" s="22">
        <v>0</v>
      </c>
      <c r="J80" s="114"/>
      <c r="K80" s="16"/>
    </row>
    <row r="81" spans="2:13" s="1" customFormat="1" ht="167.95" customHeight="1">
      <c r="B81" s="16">
        <v>47</v>
      </c>
      <c r="C81" s="329" t="s">
        <v>97</v>
      </c>
      <c r="D81" s="329"/>
      <c r="E81" s="329"/>
      <c r="F81" s="330" t="s">
        <v>98</v>
      </c>
      <c r="G81" s="330"/>
      <c r="H81" s="8" t="s">
        <v>78</v>
      </c>
      <c r="I81" s="22">
        <v>0</v>
      </c>
      <c r="J81" s="114"/>
      <c r="K81" s="16">
        <v>0</v>
      </c>
    </row>
    <row r="82" spans="2:13" s="1" customFormat="1" ht="176.5" customHeight="1">
      <c r="B82" s="16">
        <v>48</v>
      </c>
      <c r="C82" s="329" t="s">
        <v>99</v>
      </c>
      <c r="D82" s="329"/>
      <c r="E82" s="329"/>
      <c r="F82" s="331" t="s">
        <v>100</v>
      </c>
      <c r="G82" s="332"/>
      <c r="H82" s="16" t="s">
        <v>217</v>
      </c>
      <c r="I82" s="32">
        <f>J27</f>
        <v>10</v>
      </c>
      <c r="J82" s="118"/>
      <c r="K82" s="20"/>
    </row>
    <row r="83" spans="2:13" s="1" customFormat="1" ht="162.65" customHeight="1">
      <c r="B83" s="16">
        <v>49</v>
      </c>
      <c r="C83" s="333" t="s">
        <v>102</v>
      </c>
      <c r="D83" s="333"/>
      <c r="E83" s="333"/>
      <c r="F83" s="331" t="s">
        <v>258</v>
      </c>
      <c r="G83" s="332"/>
      <c r="H83" s="16" t="s">
        <v>15</v>
      </c>
      <c r="I83" s="16">
        <v>0</v>
      </c>
      <c r="J83" s="119"/>
      <c r="K83" s="16"/>
    </row>
    <row r="84" spans="2:13" s="1" customFormat="1" ht="196.4" customHeight="1">
      <c r="B84" s="16">
        <v>50</v>
      </c>
      <c r="C84" s="333" t="s">
        <v>104</v>
      </c>
      <c r="D84" s="333"/>
      <c r="E84" s="333"/>
      <c r="F84" s="331" t="s">
        <v>105</v>
      </c>
      <c r="G84" s="332"/>
      <c r="H84" s="16" t="s">
        <v>217</v>
      </c>
      <c r="I84" s="16">
        <v>0</v>
      </c>
      <c r="J84" s="119"/>
      <c r="K84" s="16"/>
    </row>
    <row r="85" spans="2:13" s="1" customFormat="1">
      <c r="B85" s="325" t="s">
        <v>219</v>
      </c>
      <c r="C85" s="326"/>
      <c r="D85" s="327"/>
      <c r="E85" s="17" t="s">
        <v>220</v>
      </c>
      <c r="F85" s="17"/>
      <c r="G85" s="17" t="s">
        <v>221</v>
      </c>
      <c r="H85" s="17" t="s">
        <v>222</v>
      </c>
      <c r="I85" s="7" t="s">
        <v>223</v>
      </c>
      <c r="J85" s="120" t="s">
        <v>5</v>
      </c>
      <c r="K85" s="17" t="s">
        <v>4</v>
      </c>
    </row>
    <row r="86" spans="2:13" s="1" customFormat="1">
      <c r="B86" s="7"/>
      <c r="C86" s="7"/>
      <c r="D86" s="7"/>
      <c r="E86" s="17"/>
      <c r="F86" s="17"/>
      <c r="G86" s="17"/>
      <c r="H86" s="17"/>
      <c r="I86" s="7"/>
      <c r="J86" s="120"/>
      <c r="K86" s="17"/>
    </row>
    <row r="87" spans="2:13" s="1" customFormat="1" ht="22.35" customHeight="1">
      <c r="B87" s="328" t="s">
        <v>224</v>
      </c>
      <c r="C87" s="328"/>
      <c r="D87" s="328"/>
      <c r="E87" s="328"/>
      <c r="F87" s="13"/>
      <c r="G87" s="13"/>
      <c r="H87" s="13"/>
      <c r="I87" s="8"/>
      <c r="J87" s="121"/>
      <c r="K87" s="17"/>
    </row>
    <row r="88" spans="2:13" s="1" customFormat="1">
      <c r="B88" s="317" t="s">
        <v>225</v>
      </c>
      <c r="C88" s="317"/>
      <c r="D88" s="317"/>
      <c r="E88" s="7">
        <v>1</v>
      </c>
      <c r="F88" s="13"/>
      <c r="G88" s="8">
        <v>3</v>
      </c>
      <c r="H88" s="8">
        <v>2</v>
      </c>
      <c r="I88" s="24">
        <v>4.5</v>
      </c>
      <c r="J88" s="122">
        <f>G88*H88*I88</f>
        <v>27</v>
      </c>
      <c r="K88" s="17"/>
    </row>
    <row r="89" spans="2:13" s="1" customFormat="1">
      <c r="B89" s="29"/>
      <c r="C89" s="29"/>
      <c r="D89" s="29"/>
      <c r="E89" s="7"/>
      <c r="F89" s="13"/>
      <c r="G89" s="8">
        <v>8</v>
      </c>
      <c r="H89" s="8">
        <v>2</v>
      </c>
      <c r="I89" s="24">
        <v>4.5</v>
      </c>
      <c r="J89" s="122">
        <f>G89*H89*I89</f>
        <v>72</v>
      </c>
      <c r="K89" s="17"/>
    </row>
    <row r="90" spans="2:13" s="1" customFormat="1">
      <c r="B90" s="317" t="s">
        <v>230</v>
      </c>
      <c r="C90" s="317"/>
      <c r="D90" s="317"/>
      <c r="E90" s="7"/>
      <c r="F90" s="13"/>
      <c r="G90" s="8"/>
      <c r="H90" s="8"/>
      <c r="I90" s="24"/>
      <c r="J90" s="122">
        <f>(J88+J89)*0.1</f>
        <v>9.9</v>
      </c>
      <c r="K90" s="17"/>
    </row>
    <row r="91" spans="2:13" s="1" customFormat="1">
      <c r="B91" s="321" t="s">
        <v>227</v>
      </c>
      <c r="C91" s="321"/>
      <c r="D91" s="321"/>
      <c r="E91" s="5"/>
      <c r="F91" s="13"/>
      <c r="G91" s="13"/>
      <c r="H91" s="13"/>
      <c r="I91" s="24"/>
      <c r="J91" s="122">
        <f>SUM(J88:J90)</f>
        <v>108.9</v>
      </c>
    </row>
    <row r="92" spans="2:13" s="1" customFormat="1">
      <c r="B92" s="321" t="s">
        <v>227</v>
      </c>
      <c r="C92" s="321"/>
      <c r="D92" s="321"/>
      <c r="E92" s="5"/>
      <c r="F92" s="13"/>
      <c r="G92" s="13"/>
      <c r="H92" s="13"/>
      <c r="I92" s="24"/>
      <c r="J92" s="122">
        <f>ROUNDUP(J91,0)</f>
        <v>109</v>
      </c>
      <c r="K92" s="8" t="s">
        <v>21</v>
      </c>
    </row>
    <row r="93" spans="2:13" s="1" customFormat="1">
      <c r="B93" s="324" t="s">
        <v>553</v>
      </c>
      <c r="C93" s="324"/>
      <c r="D93" s="324"/>
      <c r="E93" s="5"/>
      <c r="F93" s="13"/>
      <c r="G93" s="13"/>
      <c r="H93" s="13"/>
      <c r="I93" s="24"/>
      <c r="J93" s="105"/>
      <c r="K93" s="8"/>
    </row>
    <row r="94" spans="2:13" s="1" customFormat="1">
      <c r="B94" s="317" t="s">
        <v>225</v>
      </c>
      <c r="C94" s="317"/>
      <c r="D94" s="317"/>
      <c r="E94" s="5">
        <v>2</v>
      </c>
      <c r="F94" s="5"/>
      <c r="G94" s="13"/>
      <c r="H94" s="13"/>
      <c r="I94" s="8"/>
      <c r="J94" s="130">
        <f>J24</f>
        <v>29</v>
      </c>
      <c r="K94" s="8"/>
    </row>
    <row r="95" spans="2:13" s="1" customFormat="1">
      <c r="B95" s="317" t="s">
        <v>230</v>
      </c>
      <c r="C95" s="317"/>
      <c r="D95" s="317"/>
      <c r="E95" s="5"/>
      <c r="F95" s="5"/>
      <c r="G95" s="13"/>
      <c r="H95" s="13"/>
      <c r="I95" s="8"/>
      <c r="J95" s="122">
        <f>J94*0.1</f>
        <v>2.9000000000000004</v>
      </c>
      <c r="K95" s="8"/>
      <c r="M95" s="83"/>
    </row>
    <row r="96" spans="2:13" s="1" customFormat="1">
      <c r="B96" s="321" t="s">
        <v>227</v>
      </c>
      <c r="C96" s="321"/>
      <c r="D96" s="321"/>
      <c r="E96" s="5"/>
      <c r="F96" s="5"/>
      <c r="G96" s="13"/>
      <c r="H96" s="13"/>
      <c r="I96" s="8"/>
      <c r="J96" s="122">
        <f>SUM(J94:J95)</f>
        <v>31.9</v>
      </c>
      <c r="M96" s="83"/>
    </row>
    <row r="97" spans="2:13" s="1" customFormat="1">
      <c r="B97" s="404" t="s">
        <v>543</v>
      </c>
      <c r="C97" s="405"/>
      <c r="D97" s="406"/>
      <c r="E97" s="5"/>
      <c r="F97" s="5"/>
      <c r="G97" s="13"/>
      <c r="H97" s="13"/>
      <c r="I97" s="8"/>
      <c r="J97" s="122">
        <f>ROUNDUP(J96,0)</f>
        <v>32</v>
      </c>
      <c r="K97" s="8" t="s">
        <v>81</v>
      </c>
      <c r="M97" s="83"/>
    </row>
    <row r="98" spans="2:13" s="1" customFormat="1">
      <c r="B98" s="324" t="s">
        <v>554</v>
      </c>
      <c r="C98" s="324"/>
      <c r="D98" s="324"/>
      <c r="E98" s="5"/>
      <c r="F98" s="13"/>
      <c r="G98" s="13"/>
      <c r="H98" s="13"/>
      <c r="I98" s="24"/>
      <c r="J98" s="105"/>
      <c r="K98" s="8"/>
    </row>
    <row r="99" spans="2:13" s="1" customFormat="1">
      <c r="B99" s="317" t="s">
        <v>225</v>
      </c>
      <c r="C99" s="317"/>
      <c r="D99" s="317"/>
      <c r="E99" s="5"/>
      <c r="F99" s="5"/>
      <c r="G99" s="13"/>
      <c r="H99" s="13"/>
      <c r="I99" s="8"/>
      <c r="J99" s="123">
        <f>J25</f>
        <v>1.2</v>
      </c>
      <c r="K99" s="8"/>
    </row>
    <row r="100" spans="2:13" s="1" customFormat="1">
      <c r="B100" s="317" t="s">
        <v>230</v>
      </c>
      <c r="C100" s="317"/>
      <c r="D100" s="317"/>
      <c r="E100" s="5"/>
      <c r="F100" s="5"/>
      <c r="G100" s="13"/>
      <c r="H100" s="13"/>
      <c r="I100" s="8"/>
      <c r="J100" s="122">
        <f>J99*0.1</f>
        <v>0.12</v>
      </c>
      <c r="K100" s="8"/>
      <c r="M100" s="83"/>
    </row>
    <row r="101" spans="2:13" s="1" customFormat="1">
      <c r="B101" s="321" t="s">
        <v>227</v>
      </c>
      <c r="C101" s="321"/>
      <c r="D101" s="321"/>
      <c r="E101" s="5"/>
      <c r="F101" s="5"/>
      <c r="G101" s="13"/>
      <c r="H101" s="13"/>
      <c r="I101" s="8"/>
      <c r="J101" s="122">
        <f>SUM(J99:J100)</f>
        <v>1.3199999999999998</v>
      </c>
      <c r="M101" s="83"/>
    </row>
    <row r="102" spans="2:13" s="1" customFormat="1">
      <c r="B102" s="404" t="s">
        <v>543</v>
      </c>
      <c r="C102" s="405"/>
      <c r="D102" s="406"/>
      <c r="E102" s="5"/>
      <c r="F102" s="5"/>
      <c r="G102" s="13"/>
      <c r="H102" s="13"/>
      <c r="I102" s="8"/>
      <c r="J102" s="122">
        <f>ROUNDUP(J101,0)</f>
        <v>2</v>
      </c>
      <c r="K102" s="8" t="s">
        <v>169</v>
      </c>
      <c r="M102" s="83"/>
    </row>
    <row r="103" spans="2:13" s="1" customFormat="1">
      <c r="B103" s="374" t="s">
        <v>555</v>
      </c>
      <c r="C103" s="375"/>
      <c r="D103" s="376"/>
      <c r="E103" s="5"/>
      <c r="F103" s="13"/>
      <c r="G103" s="13"/>
      <c r="H103" s="13"/>
      <c r="I103" s="24"/>
      <c r="J103" s="105"/>
      <c r="K103" s="8"/>
      <c r="M103" s="84"/>
    </row>
    <row r="104" spans="2:13" s="1" customFormat="1">
      <c r="B104" s="317" t="s">
        <v>225</v>
      </c>
      <c r="C104" s="317"/>
      <c r="D104" s="317"/>
      <c r="E104" s="5"/>
      <c r="F104" s="5"/>
      <c r="G104" s="13"/>
      <c r="H104" s="13"/>
      <c r="I104" s="8"/>
      <c r="J104" s="123">
        <f>J26</f>
        <v>11</v>
      </c>
      <c r="K104" s="8"/>
    </row>
    <row r="105" spans="2:13">
      <c r="B105" s="413" t="s">
        <v>230</v>
      </c>
      <c r="C105" s="414"/>
      <c r="D105" s="415"/>
      <c r="E105" s="5"/>
      <c r="F105" s="5"/>
      <c r="G105" s="13"/>
      <c r="H105" s="13"/>
      <c r="I105" s="8"/>
      <c r="J105" s="122">
        <f>11*0.1</f>
        <v>1.1000000000000001</v>
      </c>
      <c r="K105" s="8"/>
    </row>
    <row r="106" spans="2:13">
      <c r="B106" s="410" t="s">
        <v>227</v>
      </c>
      <c r="C106" s="411"/>
      <c r="D106" s="412"/>
      <c r="E106" s="5"/>
      <c r="F106" s="5"/>
      <c r="G106" s="13"/>
      <c r="H106" s="13"/>
      <c r="I106" s="8"/>
      <c r="J106" s="122">
        <f>SUM(J104:J105)</f>
        <v>12.1</v>
      </c>
    </row>
    <row r="107" spans="2:13">
      <c r="B107" s="428" t="s">
        <v>227</v>
      </c>
      <c r="C107" s="429"/>
      <c r="D107" s="430"/>
      <c r="E107" s="5"/>
      <c r="F107" s="5"/>
      <c r="G107" s="13"/>
      <c r="H107" s="13"/>
      <c r="I107" s="8"/>
      <c r="J107" s="122">
        <f>ROUNDUP(J106,0)</f>
        <v>13</v>
      </c>
      <c r="K107" s="8" t="s">
        <v>81</v>
      </c>
    </row>
  </sheetData>
  <mergeCells count="137">
    <mergeCell ref="E9:K9"/>
    <mergeCell ref="G13:I13"/>
    <mergeCell ref="B15:K15"/>
    <mergeCell ref="C24:D24"/>
    <mergeCell ref="C25:D25"/>
    <mergeCell ref="C26:D26"/>
    <mergeCell ref="C27:D27"/>
    <mergeCell ref="B32:J32"/>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B93:D93"/>
    <mergeCell ref="B94:D94"/>
    <mergeCell ref="B95:D95"/>
    <mergeCell ref="C80:E80"/>
    <mergeCell ref="F80:G80"/>
    <mergeCell ref="C81:E81"/>
    <mergeCell ref="F81:G81"/>
    <mergeCell ref="C82:E82"/>
    <mergeCell ref="F82:G82"/>
    <mergeCell ref="C83:E83"/>
    <mergeCell ref="F83:G83"/>
    <mergeCell ref="C84:E84"/>
    <mergeCell ref="F84:G84"/>
    <mergeCell ref="B105:D105"/>
    <mergeCell ref="B106:D106"/>
    <mergeCell ref="B107:D107"/>
    <mergeCell ref="B13:B14"/>
    <mergeCell ref="C13:C14"/>
    <mergeCell ref="D13:D14"/>
    <mergeCell ref="E13:E14"/>
    <mergeCell ref="J13:J14"/>
    <mergeCell ref="K13:K14"/>
    <mergeCell ref="B96:D96"/>
    <mergeCell ref="B97:D97"/>
    <mergeCell ref="B98:D98"/>
    <mergeCell ref="B99:D99"/>
    <mergeCell ref="B100:D100"/>
    <mergeCell ref="B101:D101"/>
    <mergeCell ref="B102:D102"/>
    <mergeCell ref="B103:D103"/>
    <mergeCell ref="B104:D104"/>
    <mergeCell ref="B85:D85"/>
    <mergeCell ref="B87:E87"/>
    <mergeCell ref="B88:D88"/>
    <mergeCell ref="B90:D90"/>
    <mergeCell ref="B91:D91"/>
    <mergeCell ref="B92:D92"/>
  </mergeCells>
  <pageMargins left="0.75" right="0.75" top="1" bottom="1" header="0.5" footer="0.5"/>
  <pageSetup scale="36" orientation="portrait" r:id="rId1"/>
  <rowBreaks count="1" manualBreakCount="1">
    <brk id="84" max="10" man="1"/>
  </rowBreaks>
  <colBreaks count="1" manualBreakCount="1">
    <brk id="11"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B2:M112"/>
  <sheetViews>
    <sheetView view="pageBreakPreview" zoomScale="59" zoomScaleNormal="53"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38"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486</v>
      </c>
      <c r="G4" s="2">
        <v>24</v>
      </c>
    </row>
    <row r="5" spans="2:11" ht="21.05" customHeight="1">
      <c r="B5" s="5" t="s">
        <v>122</v>
      </c>
      <c r="C5" s="7" t="s">
        <v>556</v>
      </c>
    </row>
    <row r="6" spans="2:11" ht="21.05" customHeight="1">
      <c r="B6" s="5" t="s">
        <v>124</v>
      </c>
      <c r="C6" s="7"/>
    </row>
    <row r="7" spans="2:11" ht="21.05" customHeight="1">
      <c r="B7" s="5" t="s">
        <v>125</v>
      </c>
      <c r="C7" s="7">
        <v>1</v>
      </c>
    </row>
    <row r="8" spans="2:11" ht="21.05" customHeight="1">
      <c r="B8" s="5" t="s">
        <v>126</v>
      </c>
      <c r="C8" s="7" t="s">
        <v>530</v>
      </c>
    </row>
    <row r="9" spans="2:11" ht="41.5" customHeight="1">
      <c r="B9" s="9" t="s">
        <v>128</v>
      </c>
      <c r="C9" s="7">
        <f>C7+1</f>
        <v>2</v>
      </c>
      <c r="E9" s="335"/>
      <c r="F9" s="335"/>
      <c r="G9" s="335"/>
      <c r="H9" s="335"/>
      <c r="I9" s="335"/>
      <c r="J9" s="424"/>
      <c r="K9" s="335"/>
    </row>
    <row r="10" spans="2:11" ht="21.05" customHeight="1">
      <c r="B10" s="9" t="s">
        <v>129</v>
      </c>
      <c r="C10" s="6" t="s">
        <v>130</v>
      </c>
      <c r="D10" s="35"/>
      <c r="E10" s="70"/>
      <c r="F10" s="70"/>
      <c r="G10" s="70"/>
      <c r="H10" s="70"/>
      <c r="I10" s="70"/>
      <c r="J10" s="124"/>
      <c r="K10" s="1"/>
    </row>
    <row r="11" spans="2:11" ht="21.05" customHeight="1">
      <c r="B11" s="9" t="s">
        <v>131</v>
      </c>
      <c r="C11" s="6" t="s">
        <v>132</v>
      </c>
      <c r="D11" s="35"/>
      <c r="E11" s="70"/>
      <c r="F11" s="70"/>
      <c r="G11" s="70"/>
      <c r="H11" s="70"/>
      <c r="I11" s="70"/>
      <c r="J11" s="125"/>
      <c r="K11" s="1"/>
    </row>
    <row r="12" spans="2:11">
      <c r="B12" s="71"/>
      <c r="C12" s="72"/>
      <c r="D12" s="35"/>
      <c r="E12" s="70"/>
      <c r="F12" s="70"/>
      <c r="G12" s="70"/>
      <c r="H12" s="70"/>
      <c r="I12" s="70"/>
      <c r="J12" s="125"/>
      <c r="K12" s="1"/>
    </row>
    <row r="13" spans="2:11" ht="14.95" customHeight="1">
      <c r="B13" s="319" t="s">
        <v>133</v>
      </c>
      <c r="C13" s="319" t="s">
        <v>134</v>
      </c>
      <c r="D13" s="319" t="s">
        <v>135</v>
      </c>
      <c r="E13" s="319" t="s">
        <v>136</v>
      </c>
      <c r="F13" s="12"/>
      <c r="G13" s="319" t="s">
        <v>137</v>
      </c>
      <c r="H13" s="319"/>
      <c r="I13" s="319"/>
      <c r="J13" s="355" t="s">
        <v>138</v>
      </c>
      <c r="K13" s="319" t="s">
        <v>139</v>
      </c>
    </row>
    <row r="14" spans="2:11" ht="14.95" customHeight="1">
      <c r="B14" s="319"/>
      <c r="C14" s="319"/>
      <c r="D14" s="319"/>
      <c r="E14" s="319"/>
      <c r="F14" s="12" t="s">
        <v>140</v>
      </c>
      <c r="G14" s="12" t="s">
        <v>141</v>
      </c>
      <c r="H14" s="12" t="s">
        <v>142</v>
      </c>
      <c r="I14" s="12" t="s">
        <v>143</v>
      </c>
      <c r="J14" s="355"/>
      <c r="K14" s="319"/>
    </row>
    <row r="15" spans="2:11">
      <c r="B15" s="16" t="s">
        <v>153</v>
      </c>
      <c r="C15" s="16" t="s">
        <v>154</v>
      </c>
      <c r="D15" s="16" t="s">
        <v>155</v>
      </c>
      <c r="E15" s="25" t="s">
        <v>557</v>
      </c>
      <c r="F15" s="16"/>
      <c r="G15" s="16"/>
      <c r="H15" s="74"/>
      <c r="I15" s="74"/>
      <c r="J15" s="123">
        <f>(0.5*0.2+0.2*0.5+0.5*0.2+0.5*0.2+0.9*0.5+0.5*0.2+0.5*0.2)+(0.5*0.2)</f>
        <v>1.1500000000000001</v>
      </c>
      <c r="K15" s="16" t="s">
        <v>157</v>
      </c>
    </row>
    <row r="16" spans="2:11">
      <c r="B16" s="16" t="s">
        <v>558</v>
      </c>
      <c r="C16" s="16" t="s">
        <v>158</v>
      </c>
      <c r="D16" s="16" t="s">
        <v>170</v>
      </c>
      <c r="E16" s="75" t="s">
        <v>496</v>
      </c>
      <c r="F16" s="74"/>
      <c r="G16" s="74"/>
      <c r="H16" s="74"/>
      <c r="I16" s="74"/>
      <c r="J16" s="126">
        <v>53.8</v>
      </c>
      <c r="K16" s="20" t="s">
        <v>161</v>
      </c>
    </row>
    <row r="17" spans="2:11" ht="29.6">
      <c r="B17" s="14" t="s">
        <v>444</v>
      </c>
      <c r="C17" s="8" t="s">
        <v>445</v>
      </c>
      <c r="D17" s="8" t="s">
        <v>445</v>
      </c>
      <c r="E17" s="73" t="s">
        <v>497</v>
      </c>
      <c r="F17" s="13">
        <v>10</v>
      </c>
      <c r="G17" s="13"/>
      <c r="H17" s="13"/>
      <c r="I17" s="13"/>
      <c r="J17" s="107">
        <f>F17</f>
        <v>10</v>
      </c>
      <c r="K17" s="20" t="s">
        <v>559</v>
      </c>
    </row>
    <row r="18" spans="2:11">
      <c r="B18" s="14" t="s">
        <v>560</v>
      </c>
      <c r="C18" s="8" t="s">
        <v>408</v>
      </c>
      <c r="D18" s="8"/>
      <c r="E18" s="13"/>
      <c r="F18" s="13"/>
      <c r="G18" s="13"/>
      <c r="H18" s="13"/>
      <c r="I18" s="13"/>
      <c r="J18" s="107"/>
      <c r="K18" s="14" t="s">
        <v>412</v>
      </c>
    </row>
    <row r="19" spans="2:11">
      <c r="B19" s="14"/>
      <c r="C19" s="8"/>
      <c r="D19" s="8"/>
      <c r="E19" s="13"/>
      <c r="F19" s="13"/>
      <c r="G19" s="13"/>
      <c r="H19" s="13"/>
      <c r="I19" s="13"/>
      <c r="J19" s="127"/>
      <c r="K19" s="14"/>
    </row>
    <row r="20" spans="2:11">
      <c r="B20" s="14"/>
      <c r="C20" s="8"/>
      <c r="D20" s="8"/>
      <c r="E20" s="13"/>
      <c r="F20" s="13"/>
      <c r="G20" s="13"/>
      <c r="H20" s="13"/>
      <c r="I20" s="13"/>
      <c r="J20" s="108"/>
      <c r="K20" s="14"/>
    </row>
    <row r="21" spans="2:11" ht="22.35" customHeight="1">
      <c r="B21" s="6" t="s">
        <v>167</v>
      </c>
      <c r="C21" s="7"/>
      <c r="D21" s="7"/>
      <c r="E21" s="6"/>
      <c r="F21" s="6"/>
      <c r="G21" s="15"/>
      <c r="H21" s="13"/>
      <c r="I21" s="12"/>
      <c r="J21" s="109"/>
      <c r="K21" s="14"/>
    </row>
    <row r="22" spans="2:11" ht="22.35" customHeight="1">
      <c r="B22" s="6"/>
      <c r="C22" s="379" t="s">
        <v>155</v>
      </c>
      <c r="D22" s="379"/>
      <c r="E22" s="16"/>
      <c r="F22" s="16"/>
      <c r="G22" s="8"/>
      <c r="H22" s="8"/>
      <c r="I22" s="7" t="s">
        <v>169</v>
      </c>
      <c r="J22" s="123">
        <f>J15</f>
        <v>1.1500000000000001</v>
      </c>
      <c r="K22" s="14"/>
    </row>
    <row r="23" spans="2:11" ht="22.35" customHeight="1">
      <c r="B23" s="6"/>
      <c r="C23" s="379" t="s">
        <v>385</v>
      </c>
      <c r="D23" s="379"/>
      <c r="E23" s="16"/>
      <c r="F23" s="16"/>
      <c r="G23" s="8"/>
      <c r="H23" s="8"/>
      <c r="I23" s="7" t="s">
        <v>21</v>
      </c>
      <c r="J23" s="126">
        <f>J16</f>
        <v>53.8</v>
      </c>
      <c r="K23" s="14"/>
    </row>
    <row r="24" spans="2:11" ht="22.35" customHeight="1">
      <c r="B24" s="14"/>
      <c r="C24" s="419" t="s">
        <v>498</v>
      </c>
      <c r="D24" s="425"/>
      <c r="E24" s="13"/>
      <c r="F24" s="13"/>
      <c r="G24" s="13"/>
      <c r="H24" s="13"/>
      <c r="I24" s="7" t="s">
        <v>541</v>
      </c>
      <c r="J24" s="109">
        <f>J17*2</f>
        <v>20</v>
      </c>
      <c r="K24" s="14"/>
    </row>
    <row r="25" spans="2:11" ht="21.7" customHeight="1">
      <c r="B25" s="14"/>
      <c r="C25" s="13"/>
      <c r="D25" s="13"/>
      <c r="E25" s="13"/>
      <c r="F25" s="13"/>
      <c r="G25" s="13"/>
      <c r="H25" s="13"/>
      <c r="I25" s="13"/>
      <c r="J25" s="109"/>
      <c r="K25" s="24"/>
    </row>
    <row r="26" spans="2:11" ht="21.7" customHeight="1">
      <c r="B26" s="16"/>
      <c r="C26" s="13"/>
      <c r="D26" s="13"/>
      <c r="E26" s="13"/>
      <c r="F26" s="13"/>
      <c r="G26" s="13"/>
      <c r="H26" s="13"/>
      <c r="I26" s="13"/>
      <c r="J26" s="109"/>
      <c r="K26" s="24"/>
    </row>
    <row r="27" spans="2:11">
      <c r="B27" s="16"/>
      <c r="C27" s="16"/>
      <c r="D27" s="16"/>
      <c r="E27" s="16"/>
      <c r="F27" s="16"/>
      <c r="G27" s="13"/>
      <c r="H27" s="13"/>
      <c r="I27" s="13"/>
      <c r="J27" s="111"/>
      <c r="K27" s="14"/>
    </row>
    <row r="28" spans="2:11">
      <c r="B28" s="14"/>
      <c r="C28" s="8"/>
      <c r="D28" s="8"/>
      <c r="E28" s="13"/>
      <c r="F28" s="13"/>
      <c r="G28" s="13"/>
      <c r="H28" s="13"/>
      <c r="I28" s="13"/>
      <c r="J28" s="108"/>
      <c r="K28" s="14"/>
    </row>
    <row r="29" spans="2:11">
      <c r="B29" s="324" t="s">
        <v>171</v>
      </c>
      <c r="C29" s="324"/>
      <c r="D29" s="324"/>
      <c r="E29" s="324"/>
      <c r="F29" s="324"/>
      <c r="G29" s="324"/>
      <c r="H29" s="324"/>
      <c r="I29" s="324"/>
      <c r="J29" s="357"/>
      <c r="K29" s="14"/>
    </row>
    <row r="30" spans="2:11">
      <c r="B30" s="8"/>
      <c r="C30" s="8"/>
      <c r="D30" s="8"/>
      <c r="E30" s="13"/>
      <c r="F30" s="13"/>
      <c r="G30" s="13"/>
      <c r="H30" s="13"/>
      <c r="I30" s="13"/>
      <c r="J30" s="108"/>
      <c r="K30" s="14"/>
    </row>
    <row r="31" spans="2:11" s="1" customFormat="1" ht="29.1" customHeight="1">
      <c r="B31" s="6" t="s">
        <v>1</v>
      </c>
      <c r="C31" s="337" t="s">
        <v>2</v>
      </c>
      <c r="D31" s="337"/>
      <c r="E31" s="337"/>
      <c r="F31" s="337" t="s">
        <v>3</v>
      </c>
      <c r="G31" s="337"/>
      <c r="H31" s="7" t="s">
        <v>4</v>
      </c>
      <c r="I31" s="7" t="s">
        <v>5</v>
      </c>
      <c r="J31" s="113" t="s">
        <v>172</v>
      </c>
      <c r="K31" s="7" t="s">
        <v>173</v>
      </c>
    </row>
    <row r="32" spans="2:11" s="1" customFormat="1" ht="162" customHeight="1">
      <c r="B32" s="16">
        <v>1</v>
      </c>
      <c r="C32" s="328" t="s">
        <v>174</v>
      </c>
      <c r="D32" s="329"/>
      <c r="E32" s="329"/>
      <c r="F32" s="330" t="s">
        <v>8</v>
      </c>
      <c r="G32" s="330"/>
      <c r="H32" s="8" t="s">
        <v>175</v>
      </c>
      <c r="I32" s="22">
        <v>1</v>
      </c>
      <c r="J32" s="114">
        <v>0</v>
      </c>
      <c r="K32" s="16"/>
    </row>
    <row r="33" spans="2:11" s="1" customFormat="1" ht="209.6" customHeight="1">
      <c r="B33" s="16">
        <v>2</v>
      </c>
      <c r="C33" s="328" t="s">
        <v>176</v>
      </c>
      <c r="D33" s="329"/>
      <c r="E33" s="329"/>
      <c r="F33" s="330" t="s">
        <v>11</v>
      </c>
      <c r="G33" s="330"/>
      <c r="H33" s="16" t="s">
        <v>12</v>
      </c>
      <c r="I33" s="16">
        <v>0</v>
      </c>
      <c r="J33" s="114">
        <v>0</v>
      </c>
      <c r="K33" s="16"/>
    </row>
    <row r="34" spans="2:11" s="1" customFormat="1" ht="236.6" customHeight="1">
      <c r="B34" s="16">
        <v>3</v>
      </c>
      <c r="C34" s="328" t="s">
        <v>177</v>
      </c>
      <c r="D34" s="329"/>
      <c r="E34" s="329"/>
      <c r="F34" s="330" t="s">
        <v>14</v>
      </c>
      <c r="G34" s="330"/>
      <c r="H34" s="16" t="s">
        <v>15</v>
      </c>
      <c r="I34" s="16"/>
      <c r="J34" s="114"/>
      <c r="K34" s="16"/>
    </row>
    <row r="35" spans="2:11" s="1" customFormat="1" ht="194.95" customHeight="1">
      <c r="B35" s="16">
        <v>4</v>
      </c>
      <c r="C35" s="328" t="s">
        <v>178</v>
      </c>
      <c r="D35" s="329"/>
      <c r="E35" s="329"/>
      <c r="F35" s="330" t="s">
        <v>16</v>
      </c>
      <c r="G35" s="330"/>
      <c r="H35" s="16" t="s">
        <v>17</v>
      </c>
      <c r="I35" s="16"/>
      <c r="J35" s="114"/>
      <c r="K35" s="16"/>
    </row>
    <row r="36" spans="2:11" s="1" customFormat="1" ht="88.4" customHeight="1">
      <c r="B36" s="16">
        <v>5</v>
      </c>
      <c r="C36" s="328" t="s">
        <v>179</v>
      </c>
      <c r="D36" s="329"/>
      <c r="E36" s="329"/>
      <c r="F36" s="330" t="s">
        <v>112</v>
      </c>
      <c r="G36" s="330"/>
      <c r="H36" s="16" t="s">
        <v>12</v>
      </c>
      <c r="I36" s="22"/>
      <c r="J36" s="114"/>
      <c r="K36" s="16"/>
    </row>
    <row r="37" spans="2:11" s="1" customFormat="1" ht="272.60000000000002" customHeight="1">
      <c r="B37" s="16">
        <v>6</v>
      </c>
      <c r="C37" s="328" t="s">
        <v>180</v>
      </c>
      <c r="D37" s="329"/>
      <c r="E37" s="329"/>
      <c r="F37" s="330" t="s">
        <v>20</v>
      </c>
      <c r="G37" s="330"/>
      <c r="H37" s="8" t="s">
        <v>21</v>
      </c>
      <c r="I37" s="96">
        <f>J88</f>
        <v>966</v>
      </c>
      <c r="J37" s="114">
        <v>0</v>
      </c>
      <c r="K37" s="16"/>
    </row>
    <row r="38" spans="2:11" s="1" customFormat="1" ht="192.05" customHeight="1">
      <c r="B38" s="16">
        <v>7</v>
      </c>
      <c r="C38" s="328" t="s">
        <v>181</v>
      </c>
      <c r="D38" s="329"/>
      <c r="E38" s="329"/>
      <c r="F38" s="330" t="s">
        <v>22</v>
      </c>
      <c r="G38" s="330"/>
      <c r="H38" s="8" t="s">
        <v>23</v>
      </c>
      <c r="I38" s="96">
        <v>0</v>
      </c>
      <c r="J38" s="114">
        <v>0</v>
      </c>
      <c r="K38" s="16"/>
    </row>
    <row r="39" spans="2:11" s="1" customFormat="1" ht="232.75" customHeight="1">
      <c r="B39" s="16">
        <v>8</v>
      </c>
      <c r="C39" s="328" t="s">
        <v>182</v>
      </c>
      <c r="D39" s="329"/>
      <c r="E39" s="329"/>
      <c r="F39" s="330" t="s">
        <v>183</v>
      </c>
      <c r="G39" s="330"/>
      <c r="H39" s="8" t="s">
        <v>25</v>
      </c>
      <c r="I39" s="16">
        <v>0</v>
      </c>
      <c r="J39" s="114">
        <v>0</v>
      </c>
      <c r="K39" s="16"/>
    </row>
    <row r="40" spans="2:11" s="1" customFormat="1" ht="292.35000000000002" customHeight="1">
      <c r="B40" s="16">
        <v>9</v>
      </c>
      <c r="C40" s="328" t="s">
        <v>184</v>
      </c>
      <c r="D40" s="329"/>
      <c r="E40" s="329"/>
      <c r="F40" s="330" t="s">
        <v>26</v>
      </c>
      <c r="G40" s="330"/>
      <c r="H40" s="8" t="s">
        <v>27</v>
      </c>
      <c r="I40" s="16">
        <v>0</v>
      </c>
      <c r="J40" s="114">
        <v>0</v>
      </c>
      <c r="K40" s="16"/>
    </row>
    <row r="41" spans="2:11" s="1" customFormat="1" ht="262.8" customHeight="1">
      <c r="B41" s="16">
        <v>10</v>
      </c>
      <c r="C41" s="328" t="s">
        <v>185</v>
      </c>
      <c r="D41" s="329"/>
      <c r="E41" s="329"/>
      <c r="F41" s="330" t="s">
        <v>29</v>
      </c>
      <c r="G41" s="330"/>
      <c r="H41" s="8" t="s">
        <v>27</v>
      </c>
      <c r="I41" s="16">
        <v>0</v>
      </c>
      <c r="J41" s="114">
        <v>0</v>
      </c>
      <c r="K41" s="16"/>
    </row>
    <row r="42" spans="2:11" s="1" customFormat="1" ht="248.95" customHeight="1">
      <c r="B42" s="16">
        <v>11</v>
      </c>
      <c r="C42" s="328" t="s">
        <v>186</v>
      </c>
      <c r="D42" s="329"/>
      <c r="E42" s="329"/>
      <c r="F42" s="330" t="s">
        <v>31</v>
      </c>
      <c r="G42" s="330"/>
      <c r="H42" s="8" t="s">
        <v>27</v>
      </c>
      <c r="I42" s="16">
        <v>0</v>
      </c>
      <c r="J42" s="114">
        <v>0</v>
      </c>
      <c r="K42" s="16"/>
    </row>
    <row r="43" spans="2:11" s="1" customFormat="1" ht="145.80000000000001" customHeight="1">
      <c r="B43" s="16">
        <v>12</v>
      </c>
      <c r="C43" s="328" t="s">
        <v>187</v>
      </c>
      <c r="D43" s="329"/>
      <c r="E43" s="329"/>
      <c r="F43" s="330" t="s">
        <v>33</v>
      </c>
      <c r="G43" s="330"/>
      <c r="H43" s="8" t="s">
        <v>27</v>
      </c>
      <c r="I43" s="16"/>
      <c r="J43" s="114"/>
      <c r="K43" s="16"/>
    </row>
    <row r="44" spans="2:11" s="1" customFormat="1" ht="282.7" customHeight="1">
      <c r="B44" s="16">
        <v>13</v>
      </c>
      <c r="C44" s="328" t="s">
        <v>188</v>
      </c>
      <c r="D44" s="329"/>
      <c r="E44" s="329"/>
      <c r="F44" s="330" t="s">
        <v>35</v>
      </c>
      <c r="G44" s="330"/>
      <c r="H44" s="8" t="s">
        <v>27</v>
      </c>
      <c r="I44" s="16">
        <v>0</v>
      </c>
      <c r="J44" s="114"/>
      <c r="K44" s="16"/>
    </row>
    <row r="45" spans="2:11" s="1" customFormat="1" ht="166.85" customHeight="1">
      <c r="B45" s="16">
        <v>14</v>
      </c>
      <c r="C45" s="328" t="s">
        <v>189</v>
      </c>
      <c r="D45" s="329"/>
      <c r="E45" s="329"/>
      <c r="F45" s="330" t="s">
        <v>37</v>
      </c>
      <c r="G45" s="330"/>
      <c r="H45" s="8" t="s">
        <v>27</v>
      </c>
      <c r="I45" s="16">
        <v>0</v>
      </c>
      <c r="J45" s="114"/>
      <c r="K45" s="16"/>
    </row>
    <row r="46" spans="2:11" s="1" customFormat="1" ht="270.64999999999998" customHeight="1">
      <c r="B46" s="16">
        <v>15</v>
      </c>
      <c r="C46" s="328" t="s">
        <v>190</v>
      </c>
      <c r="D46" s="329"/>
      <c r="E46" s="329"/>
      <c r="F46" s="330" t="s">
        <v>39</v>
      </c>
      <c r="G46" s="330"/>
      <c r="H46" s="16" t="s">
        <v>12</v>
      </c>
      <c r="I46" s="16">
        <v>0</v>
      </c>
      <c r="J46" s="114"/>
      <c r="K46" s="16"/>
    </row>
    <row r="47" spans="2:11" s="1" customFormat="1" ht="200.6" customHeight="1">
      <c r="B47" s="16">
        <v>16</v>
      </c>
      <c r="C47" s="328" t="s">
        <v>191</v>
      </c>
      <c r="D47" s="329"/>
      <c r="E47" s="329"/>
      <c r="F47" s="330" t="s">
        <v>40</v>
      </c>
      <c r="G47" s="330"/>
      <c r="H47" s="33" t="s">
        <v>81</v>
      </c>
      <c r="I47" s="33">
        <v>0</v>
      </c>
      <c r="J47" s="114"/>
      <c r="K47" s="16"/>
    </row>
    <row r="48" spans="2:11" s="1" customFormat="1" ht="52.75" customHeight="1">
      <c r="B48" s="16">
        <v>17</v>
      </c>
      <c r="C48" s="328" t="s">
        <v>41</v>
      </c>
      <c r="D48" s="328"/>
      <c r="E48" s="328"/>
      <c r="F48" s="330" t="s">
        <v>192</v>
      </c>
      <c r="G48" s="330"/>
      <c r="H48" s="7"/>
      <c r="I48" s="16"/>
      <c r="J48" s="114"/>
      <c r="K48" s="16"/>
    </row>
    <row r="49" spans="2:11" s="1" customFormat="1" ht="86.95" customHeight="1">
      <c r="B49" s="16">
        <v>18</v>
      </c>
      <c r="C49" s="328" t="s">
        <v>193</v>
      </c>
      <c r="D49" s="329"/>
      <c r="E49" s="329"/>
      <c r="F49" s="330" t="s">
        <v>43</v>
      </c>
      <c r="G49" s="330"/>
      <c r="H49" s="16" t="s">
        <v>12</v>
      </c>
      <c r="I49" s="16">
        <v>0</v>
      </c>
      <c r="J49" s="114"/>
      <c r="K49" s="16"/>
    </row>
    <row r="50" spans="2:11" s="1" customFormat="1" ht="163.44999999999999" customHeight="1">
      <c r="B50" s="16">
        <v>19</v>
      </c>
      <c r="C50" s="328" t="s">
        <v>194</v>
      </c>
      <c r="D50" s="329"/>
      <c r="E50" s="329"/>
      <c r="F50" s="330" t="s">
        <v>45</v>
      </c>
      <c r="G50" s="330"/>
      <c r="H50" s="16" t="s">
        <v>12</v>
      </c>
      <c r="I50" s="22">
        <v>0</v>
      </c>
      <c r="J50" s="114"/>
      <c r="K50" s="8"/>
    </row>
    <row r="51" spans="2:11" s="1" customFormat="1" ht="122.5" customHeight="1">
      <c r="B51" s="16">
        <v>20</v>
      </c>
      <c r="C51" s="328" t="s">
        <v>195</v>
      </c>
      <c r="D51" s="329"/>
      <c r="E51" s="329"/>
      <c r="F51" s="330" t="s">
        <v>47</v>
      </c>
      <c r="G51" s="330"/>
      <c r="H51" s="16" t="s">
        <v>12</v>
      </c>
      <c r="I51" s="16">
        <v>0</v>
      </c>
      <c r="J51" s="114"/>
      <c r="K51" s="16"/>
    </row>
    <row r="52" spans="2:11" s="1" customFormat="1" ht="147.69999999999999" customHeight="1">
      <c r="B52" s="16">
        <v>21</v>
      </c>
      <c r="C52" s="328" t="s">
        <v>196</v>
      </c>
      <c r="D52" s="329"/>
      <c r="E52" s="329"/>
      <c r="F52" s="330" t="s">
        <v>48</v>
      </c>
      <c r="G52" s="330"/>
      <c r="H52" s="16" t="s">
        <v>12</v>
      </c>
      <c r="I52" s="16">
        <v>0</v>
      </c>
      <c r="J52" s="114"/>
      <c r="K52" s="16"/>
    </row>
    <row r="53" spans="2:11" s="1" customFormat="1" ht="214.75" customHeight="1">
      <c r="B53" s="16">
        <v>22</v>
      </c>
      <c r="C53" s="328" t="s">
        <v>197</v>
      </c>
      <c r="D53" s="329"/>
      <c r="E53" s="329"/>
      <c r="F53" s="330" t="s">
        <v>50</v>
      </c>
      <c r="G53" s="330"/>
      <c r="H53" s="16" t="s">
        <v>12</v>
      </c>
      <c r="I53" s="16">
        <v>0</v>
      </c>
      <c r="J53" s="114"/>
      <c r="K53" s="16"/>
    </row>
    <row r="54" spans="2:11" s="1" customFormat="1" ht="32.15" customHeight="1">
      <c r="B54" s="16">
        <v>23</v>
      </c>
      <c r="C54" s="328" t="s">
        <v>51</v>
      </c>
      <c r="D54" s="328"/>
      <c r="E54" s="328"/>
      <c r="F54" s="330"/>
      <c r="G54" s="330"/>
      <c r="H54" s="6"/>
      <c r="I54" s="16">
        <v>0</v>
      </c>
      <c r="J54" s="114"/>
      <c r="K54" s="16"/>
    </row>
    <row r="55" spans="2:11" s="1" customFormat="1" ht="64.45" customHeight="1">
      <c r="B55" s="16">
        <v>24</v>
      </c>
      <c r="C55" s="328" t="s">
        <v>198</v>
      </c>
      <c r="D55" s="329"/>
      <c r="E55" s="329"/>
      <c r="F55" s="330" t="s">
        <v>54</v>
      </c>
      <c r="G55" s="330"/>
      <c r="H55" s="16"/>
      <c r="I55" s="16">
        <v>0</v>
      </c>
      <c r="J55" s="114"/>
      <c r="K55" s="14"/>
    </row>
    <row r="56" spans="2:11" s="1" customFormat="1" ht="102.7" customHeight="1">
      <c r="B56" s="16">
        <v>25</v>
      </c>
      <c r="C56" s="328" t="s">
        <v>199</v>
      </c>
      <c r="D56" s="329"/>
      <c r="E56" s="329"/>
      <c r="F56" s="330" t="s">
        <v>55</v>
      </c>
      <c r="G56" s="330"/>
      <c r="H56" s="8" t="s">
        <v>27</v>
      </c>
      <c r="I56" s="22">
        <v>0</v>
      </c>
      <c r="J56" s="114"/>
      <c r="K56" s="8"/>
    </row>
    <row r="57" spans="2:11" s="1" customFormat="1" ht="216.65" customHeight="1">
      <c r="B57" s="16">
        <v>26</v>
      </c>
      <c r="C57" s="328" t="s">
        <v>200</v>
      </c>
      <c r="D57" s="329"/>
      <c r="E57" s="329"/>
      <c r="F57" s="330" t="s">
        <v>56</v>
      </c>
      <c r="G57" s="330"/>
      <c r="H57" s="8" t="s">
        <v>27</v>
      </c>
      <c r="I57" s="16">
        <v>0</v>
      </c>
      <c r="J57" s="114"/>
      <c r="K57" s="16"/>
    </row>
    <row r="58" spans="2:11" s="1" customFormat="1" ht="180.65" customHeight="1">
      <c r="B58" s="16">
        <v>27</v>
      </c>
      <c r="C58" s="328" t="s">
        <v>201</v>
      </c>
      <c r="D58" s="329"/>
      <c r="E58" s="329"/>
      <c r="F58" s="330" t="s">
        <v>57</v>
      </c>
      <c r="G58" s="330"/>
      <c r="H58" s="8" t="s">
        <v>27</v>
      </c>
      <c r="I58" s="16">
        <v>0</v>
      </c>
      <c r="J58" s="114"/>
      <c r="K58" s="16"/>
    </row>
    <row r="59" spans="2:11" s="1" customFormat="1" ht="153" customHeight="1">
      <c r="B59" s="16">
        <v>28</v>
      </c>
      <c r="C59" s="329" t="s">
        <v>202</v>
      </c>
      <c r="D59" s="329"/>
      <c r="E59" s="329"/>
      <c r="F59" s="330" t="s">
        <v>203</v>
      </c>
      <c r="G59" s="330"/>
      <c r="H59" s="8" t="s">
        <v>12</v>
      </c>
      <c r="I59" s="16">
        <v>0</v>
      </c>
      <c r="J59" s="114"/>
      <c r="K59" s="16"/>
    </row>
    <row r="60" spans="2:11" s="1" customFormat="1" ht="151.75" customHeight="1">
      <c r="B60" s="16">
        <v>29</v>
      </c>
      <c r="C60" s="328" t="s">
        <v>204</v>
      </c>
      <c r="D60" s="329"/>
      <c r="E60" s="329"/>
      <c r="F60" s="330" t="s">
        <v>60</v>
      </c>
      <c r="G60" s="330"/>
      <c r="H60" s="8" t="s">
        <v>12</v>
      </c>
      <c r="I60" s="22">
        <f>J112</f>
        <v>60</v>
      </c>
      <c r="J60" s="114"/>
      <c r="K60" s="16"/>
    </row>
    <row r="61" spans="2:11" s="1" customFormat="1" ht="241.75" customHeight="1">
      <c r="B61" s="16">
        <v>30</v>
      </c>
      <c r="C61" s="328" t="s">
        <v>205</v>
      </c>
      <c r="D61" s="329"/>
      <c r="E61" s="329"/>
      <c r="F61" s="330" t="s">
        <v>62</v>
      </c>
      <c r="G61" s="330"/>
      <c r="H61" s="8" t="s">
        <v>27</v>
      </c>
      <c r="I61" s="22">
        <f>J99</f>
        <v>198</v>
      </c>
      <c r="J61" s="114"/>
      <c r="K61" s="16"/>
    </row>
    <row r="62" spans="2:11" s="1" customFormat="1" ht="248.95" customHeight="1">
      <c r="B62" s="16">
        <v>31</v>
      </c>
      <c r="C62" s="329" t="s">
        <v>206</v>
      </c>
      <c r="D62" s="329"/>
      <c r="E62" s="329"/>
      <c r="F62" s="330" t="s">
        <v>64</v>
      </c>
      <c r="G62" s="330"/>
      <c r="H62" s="8" t="s">
        <v>65</v>
      </c>
      <c r="I62" s="22">
        <f>J106</f>
        <v>109</v>
      </c>
      <c r="J62" s="114"/>
      <c r="K62" s="16"/>
    </row>
    <row r="63" spans="2:11" s="1" customFormat="1" ht="311.95" customHeight="1">
      <c r="B63" s="16">
        <v>32</v>
      </c>
      <c r="C63" s="328" t="s">
        <v>207</v>
      </c>
      <c r="D63" s="329"/>
      <c r="E63" s="329"/>
      <c r="F63" s="330" t="s">
        <v>67</v>
      </c>
      <c r="G63" s="330"/>
      <c r="H63" s="8" t="s">
        <v>208</v>
      </c>
      <c r="I63" s="24">
        <f>J93</f>
        <v>2</v>
      </c>
      <c r="J63" s="114"/>
      <c r="K63" s="16"/>
    </row>
    <row r="64" spans="2:11" s="1" customFormat="1" ht="166.85" customHeight="1">
      <c r="B64" s="16">
        <v>33</v>
      </c>
      <c r="C64" s="328" t="s">
        <v>209</v>
      </c>
      <c r="D64" s="329"/>
      <c r="E64" s="329"/>
      <c r="F64" s="330" t="s">
        <v>69</v>
      </c>
      <c r="G64" s="330"/>
      <c r="H64" s="8" t="s">
        <v>65</v>
      </c>
      <c r="I64" s="22">
        <v>0</v>
      </c>
      <c r="J64" s="114"/>
      <c r="K64" s="16"/>
    </row>
    <row r="65" spans="2:11" s="1" customFormat="1" ht="165.05" customHeight="1">
      <c r="B65" s="16">
        <v>34</v>
      </c>
      <c r="C65" s="328" t="s">
        <v>210</v>
      </c>
      <c r="D65" s="329"/>
      <c r="E65" s="329"/>
      <c r="F65" s="330" t="s">
        <v>71</v>
      </c>
      <c r="G65" s="330"/>
      <c r="H65" s="8" t="s">
        <v>25</v>
      </c>
      <c r="I65" s="16">
        <v>0</v>
      </c>
      <c r="J65" s="114"/>
      <c r="K65" s="16"/>
    </row>
    <row r="66" spans="2:11" s="1" customFormat="1" ht="409.35" customHeight="1">
      <c r="B66" s="16">
        <v>35</v>
      </c>
      <c r="C66" s="328" t="s">
        <v>211</v>
      </c>
      <c r="D66" s="329"/>
      <c r="E66" s="329"/>
      <c r="F66" s="330" t="s">
        <v>72</v>
      </c>
      <c r="G66" s="330"/>
      <c r="H66" s="8" t="s">
        <v>21</v>
      </c>
      <c r="I66" s="16">
        <v>0</v>
      </c>
      <c r="J66" s="114"/>
      <c r="K66" s="16"/>
    </row>
    <row r="67" spans="2:11" s="1" customFormat="1" ht="201.05" customHeight="1">
      <c r="B67" s="16">
        <v>36</v>
      </c>
      <c r="C67" s="328" t="s">
        <v>212</v>
      </c>
      <c r="D67" s="329"/>
      <c r="E67" s="329"/>
      <c r="F67" s="330" t="s">
        <v>115</v>
      </c>
      <c r="G67" s="330"/>
      <c r="H67" s="16" t="s">
        <v>17</v>
      </c>
      <c r="I67" s="16">
        <v>0</v>
      </c>
      <c r="J67" s="114"/>
      <c r="K67" s="16"/>
    </row>
    <row r="68" spans="2:11" s="1" customFormat="1" ht="201.05" customHeight="1">
      <c r="B68" s="16">
        <v>37</v>
      </c>
      <c r="C68" s="328" t="s">
        <v>213</v>
      </c>
      <c r="D68" s="329"/>
      <c r="E68" s="329"/>
      <c r="F68" s="330" t="s">
        <v>75</v>
      </c>
      <c r="G68" s="330"/>
      <c r="H68" s="16" t="s">
        <v>17</v>
      </c>
      <c r="I68" s="16">
        <v>0</v>
      </c>
      <c r="J68" s="114"/>
      <c r="K68" s="16"/>
    </row>
    <row r="69" spans="2:11" s="1" customFormat="1" ht="140.94999999999999" customHeight="1">
      <c r="B69" s="16">
        <v>38</v>
      </c>
      <c r="C69" s="329" t="s">
        <v>76</v>
      </c>
      <c r="D69" s="329"/>
      <c r="E69" s="329"/>
      <c r="F69" s="334" t="s">
        <v>77</v>
      </c>
      <c r="G69" s="334"/>
      <c r="H69" s="16" t="s">
        <v>17</v>
      </c>
      <c r="I69" s="24">
        <v>0</v>
      </c>
      <c r="J69" s="114"/>
      <c r="K69" s="16"/>
    </row>
    <row r="70" spans="2:11" s="1" customFormat="1" ht="228.7" customHeight="1">
      <c r="B70" s="16">
        <v>39</v>
      </c>
      <c r="C70" s="329" t="s">
        <v>79</v>
      </c>
      <c r="D70" s="329"/>
      <c r="E70" s="329"/>
      <c r="F70" s="334" t="s">
        <v>80</v>
      </c>
      <c r="G70" s="334"/>
      <c r="H70" s="16" t="s">
        <v>17</v>
      </c>
      <c r="I70" s="24">
        <v>0</v>
      </c>
      <c r="J70" s="114"/>
      <c r="K70" s="16"/>
    </row>
    <row r="71" spans="2:11" s="1" customFormat="1" ht="228.7" customHeight="1">
      <c r="B71" s="16">
        <v>40</v>
      </c>
      <c r="C71" s="333" t="s">
        <v>82</v>
      </c>
      <c r="D71" s="333"/>
      <c r="E71" s="333"/>
      <c r="F71" s="334" t="s">
        <v>83</v>
      </c>
      <c r="G71" s="334"/>
      <c r="H71" s="16" t="s">
        <v>78</v>
      </c>
      <c r="I71" s="24">
        <v>0</v>
      </c>
      <c r="J71" s="114"/>
      <c r="K71" s="16"/>
    </row>
    <row r="72" spans="2:11" s="1" customFormat="1" ht="228.7" customHeight="1">
      <c r="B72" s="16">
        <v>41</v>
      </c>
      <c r="C72" s="329" t="s">
        <v>84</v>
      </c>
      <c r="D72" s="329"/>
      <c r="E72" s="329"/>
      <c r="F72" s="330" t="s">
        <v>85</v>
      </c>
      <c r="G72" s="330"/>
      <c r="H72" s="8" t="s">
        <v>81</v>
      </c>
      <c r="I72" s="16">
        <v>0</v>
      </c>
      <c r="J72" s="114"/>
      <c r="K72" s="16"/>
    </row>
    <row r="73" spans="2:11" s="1" customFormat="1" ht="201.05" customHeight="1">
      <c r="B73" s="16">
        <v>42</v>
      </c>
      <c r="C73" s="333" t="s">
        <v>86</v>
      </c>
      <c r="D73" s="333"/>
      <c r="E73" s="333"/>
      <c r="F73" s="330" t="s">
        <v>87</v>
      </c>
      <c r="G73" s="330"/>
      <c r="H73" s="8" t="s">
        <v>81</v>
      </c>
      <c r="I73" s="16">
        <v>0</v>
      </c>
      <c r="J73" s="114"/>
      <c r="K73" s="16"/>
    </row>
    <row r="74" spans="2:11" s="1" customFormat="1" ht="145.80000000000001" customHeight="1">
      <c r="B74" s="16">
        <v>43</v>
      </c>
      <c r="C74" s="329" t="s">
        <v>89</v>
      </c>
      <c r="D74" s="329"/>
      <c r="E74" s="329"/>
      <c r="F74" s="330" t="s">
        <v>87</v>
      </c>
      <c r="G74" s="330"/>
      <c r="H74" s="8" t="s">
        <v>27</v>
      </c>
      <c r="I74" s="16">
        <v>0</v>
      </c>
      <c r="J74" s="114"/>
      <c r="K74" s="16"/>
    </row>
    <row r="75" spans="2:11" s="1" customFormat="1" ht="161.55000000000001" customHeight="1">
      <c r="B75" s="16">
        <v>44</v>
      </c>
      <c r="C75" s="329" t="s">
        <v>91</v>
      </c>
      <c r="D75" s="329"/>
      <c r="E75" s="329"/>
      <c r="F75" s="330" t="s">
        <v>92</v>
      </c>
      <c r="G75" s="330"/>
      <c r="H75" s="8" t="s">
        <v>17</v>
      </c>
      <c r="I75" s="16">
        <v>0</v>
      </c>
      <c r="J75" s="114"/>
      <c r="K75" s="16"/>
    </row>
    <row r="76" spans="2:11" s="1" customFormat="1" ht="161.55000000000001" customHeight="1">
      <c r="B76" s="16">
        <v>45</v>
      </c>
      <c r="C76" s="329" t="s">
        <v>214</v>
      </c>
      <c r="D76" s="329"/>
      <c r="E76" s="329"/>
      <c r="F76" s="330" t="s">
        <v>94</v>
      </c>
      <c r="G76" s="330"/>
      <c r="H76" s="8" t="s">
        <v>215</v>
      </c>
      <c r="I76" s="16">
        <v>0</v>
      </c>
      <c r="J76" s="114"/>
      <c r="K76" s="16"/>
    </row>
    <row r="77" spans="2:11" s="1" customFormat="1" ht="136.44999999999999" customHeight="1">
      <c r="B77" s="16">
        <v>46</v>
      </c>
      <c r="C77" s="329" t="s">
        <v>216</v>
      </c>
      <c r="D77" s="329"/>
      <c r="E77" s="329"/>
      <c r="F77" s="330" t="s">
        <v>96</v>
      </c>
      <c r="G77" s="330"/>
      <c r="H77" s="8" t="s">
        <v>17</v>
      </c>
      <c r="I77" s="22">
        <v>0</v>
      </c>
      <c r="J77" s="114"/>
      <c r="K77" s="16"/>
    </row>
    <row r="78" spans="2:11" s="1" customFormat="1" ht="167.95" customHeight="1">
      <c r="B78" s="16">
        <v>47</v>
      </c>
      <c r="C78" s="329" t="s">
        <v>97</v>
      </c>
      <c r="D78" s="329"/>
      <c r="E78" s="329"/>
      <c r="F78" s="330" t="s">
        <v>98</v>
      </c>
      <c r="G78" s="330"/>
      <c r="H78" s="8" t="s">
        <v>78</v>
      </c>
      <c r="I78" s="22">
        <v>0</v>
      </c>
      <c r="J78" s="114"/>
      <c r="K78" s="16">
        <v>0</v>
      </c>
    </row>
    <row r="79" spans="2:11" s="1" customFormat="1" ht="176.5" customHeight="1">
      <c r="B79" s="16">
        <v>48</v>
      </c>
      <c r="C79" s="329" t="s">
        <v>99</v>
      </c>
      <c r="D79" s="329"/>
      <c r="E79" s="329"/>
      <c r="F79" s="331" t="s">
        <v>100</v>
      </c>
      <c r="G79" s="332"/>
      <c r="H79" s="16" t="s">
        <v>217</v>
      </c>
      <c r="I79" s="22">
        <f>J24</f>
        <v>20</v>
      </c>
      <c r="J79" s="118"/>
      <c r="K79" s="20"/>
    </row>
    <row r="80" spans="2:11" s="1" customFormat="1" ht="162.65" customHeight="1">
      <c r="B80" s="16">
        <v>49</v>
      </c>
      <c r="C80" s="333" t="s">
        <v>102</v>
      </c>
      <c r="D80" s="333"/>
      <c r="E80" s="333"/>
      <c r="F80" s="331" t="s">
        <v>258</v>
      </c>
      <c r="G80" s="332"/>
      <c r="H80" s="16" t="s">
        <v>15</v>
      </c>
      <c r="I80" s="16">
        <v>0</v>
      </c>
      <c r="J80" s="119"/>
      <c r="K80" s="16"/>
    </row>
    <row r="81" spans="2:13" s="1" customFormat="1" ht="196.4" customHeight="1">
      <c r="B81" s="16">
        <v>50</v>
      </c>
      <c r="C81" s="333" t="s">
        <v>104</v>
      </c>
      <c r="D81" s="333"/>
      <c r="E81" s="333"/>
      <c r="F81" s="331" t="s">
        <v>105</v>
      </c>
      <c r="G81" s="332"/>
      <c r="H81" s="16" t="s">
        <v>217</v>
      </c>
      <c r="I81" s="16">
        <v>0</v>
      </c>
      <c r="J81" s="119"/>
      <c r="K81" s="16"/>
    </row>
    <row r="82" spans="2:13" s="1" customFormat="1">
      <c r="B82" s="399" t="s">
        <v>219</v>
      </c>
      <c r="C82" s="399"/>
      <c r="D82" s="399"/>
      <c r="E82" s="17" t="s">
        <v>220</v>
      </c>
      <c r="F82" s="17"/>
      <c r="G82" s="17" t="s">
        <v>221</v>
      </c>
      <c r="H82" s="17" t="s">
        <v>222</v>
      </c>
      <c r="I82" s="7" t="s">
        <v>223</v>
      </c>
      <c r="J82" s="120" t="s">
        <v>5</v>
      </c>
      <c r="K82" s="17" t="s">
        <v>4</v>
      </c>
    </row>
    <row r="83" spans="2:13" s="1" customFormat="1">
      <c r="B83" s="7"/>
      <c r="C83" s="7"/>
      <c r="D83" s="7"/>
      <c r="E83" s="17"/>
      <c r="F83" s="17"/>
      <c r="G83" s="17"/>
      <c r="H83" s="17"/>
      <c r="I83" s="7"/>
      <c r="J83" s="120"/>
      <c r="K83" s="17"/>
    </row>
    <row r="84" spans="2:13" s="1" customFormat="1" ht="22.35" customHeight="1">
      <c r="B84" s="328" t="s">
        <v>224</v>
      </c>
      <c r="C84" s="328"/>
      <c r="D84" s="328"/>
      <c r="E84" s="328"/>
      <c r="F84" s="13"/>
      <c r="G84" s="13"/>
      <c r="H84" s="13"/>
      <c r="I84" s="8"/>
      <c r="J84" s="121"/>
      <c r="K84" s="17"/>
    </row>
    <row r="85" spans="2:13" s="1" customFormat="1">
      <c r="B85" s="317" t="s">
        <v>225</v>
      </c>
      <c r="C85" s="317"/>
      <c r="D85" s="317"/>
      <c r="E85" s="7">
        <v>1</v>
      </c>
      <c r="F85" s="13"/>
      <c r="G85" s="8">
        <v>15</v>
      </c>
      <c r="H85" s="8">
        <v>13</v>
      </c>
      <c r="I85" s="24">
        <v>4.5</v>
      </c>
      <c r="J85" s="122">
        <f>G85*H85*I85</f>
        <v>877.5</v>
      </c>
      <c r="K85" s="17"/>
    </row>
    <row r="86" spans="2:13" s="1" customFormat="1">
      <c r="B86" s="317" t="s">
        <v>230</v>
      </c>
      <c r="C86" s="317"/>
      <c r="D86" s="317"/>
      <c r="E86" s="7"/>
      <c r="F86" s="13"/>
      <c r="G86" s="8"/>
      <c r="H86" s="8"/>
      <c r="I86" s="24"/>
      <c r="J86" s="122">
        <f>J85*0.1</f>
        <v>87.75</v>
      </c>
      <c r="K86" s="17"/>
    </row>
    <row r="87" spans="2:13" s="1" customFormat="1">
      <c r="B87" s="318" t="s">
        <v>227</v>
      </c>
      <c r="C87" s="318"/>
      <c r="D87" s="318"/>
      <c r="E87" s="5"/>
      <c r="F87" s="13"/>
      <c r="G87" s="13"/>
      <c r="H87" s="13"/>
      <c r="I87" s="24"/>
      <c r="J87" s="122">
        <f>SUM(J85:J86)</f>
        <v>965.25</v>
      </c>
    </row>
    <row r="88" spans="2:13" s="1" customFormat="1">
      <c r="B88" s="318" t="s">
        <v>227</v>
      </c>
      <c r="C88" s="318"/>
      <c r="D88" s="318"/>
      <c r="E88" s="5"/>
      <c r="F88" s="13"/>
      <c r="G88" s="13"/>
      <c r="H88" s="13"/>
      <c r="I88" s="24"/>
      <c r="J88" s="122">
        <f>ROUNDUP(J87,0)</f>
        <v>966</v>
      </c>
      <c r="K88" s="8" t="s">
        <v>21</v>
      </c>
    </row>
    <row r="89" spans="2:13" s="1" customFormat="1">
      <c r="B89" s="324" t="s">
        <v>259</v>
      </c>
      <c r="C89" s="324"/>
      <c r="D89" s="324"/>
      <c r="E89" s="5"/>
      <c r="F89" s="13"/>
      <c r="G89" s="13"/>
      <c r="H89" s="13"/>
      <c r="I89" s="24"/>
      <c r="J89" s="105"/>
      <c r="K89" s="8"/>
    </row>
    <row r="90" spans="2:13" s="1" customFormat="1">
      <c r="B90" s="317" t="s">
        <v>225</v>
      </c>
      <c r="C90" s="317"/>
      <c r="D90" s="317"/>
      <c r="E90" s="5"/>
      <c r="F90" s="5"/>
      <c r="G90" s="13"/>
      <c r="H90" s="13"/>
      <c r="I90" s="8"/>
      <c r="J90" s="107">
        <f>J22</f>
        <v>1.1500000000000001</v>
      </c>
      <c r="K90" s="8"/>
    </row>
    <row r="91" spans="2:13" s="1" customFormat="1">
      <c r="B91" s="317" t="s">
        <v>230</v>
      </c>
      <c r="C91" s="317"/>
      <c r="D91" s="317"/>
      <c r="E91" s="5"/>
      <c r="F91" s="5"/>
      <c r="G91" s="13"/>
      <c r="H91" s="13"/>
      <c r="I91" s="8"/>
      <c r="J91" s="122">
        <f>J90*0.1</f>
        <v>0.11500000000000002</v>
      </c>
      <c r="K91" s="8"/>
      <c r="M91" s="83"/>
    </row>
    <row r="92" spans="2:13" s="1" customFormat="1">
      <c r="B92" s="318" t="s">
        <v>227</v>
      </c>
      <c r="C92" s="318"/>
      <c r="D92" s="318"/>
      <c r="E92" s="5"/>
      <c r="F92" s="5"/>
      <c r="G92" s="13"/>
      <c r="H92" s="13"/>
      <c r="I92" s="8"/>
      <c r="J92" s="122">
        <f>SUM(J90:J91)</f>
        <v>1.2650000000000001</v>
      </c>
      <c r="K92" s="20"/>
      <c r="M92" s="83"/>
    </row>
    <row r="93" spans="2:13" s="1" customFormat="1">
      <c r="B93" s="318" t="s">
        <v>227</v>
      </c>
      <c r="C93" s="318"/>
      <c r="D93" s="318"/>
      <c r="E93" s="5"/>
      <c r="F93" s="5"/>
      <c r="G93" s="13"/>
      <c r="H93" s="13"/>
      <c r="I93" s="8"/>
      <c r="J93" s="122">
        <f>ROUNDUP(J92,0)</f>
        <v>2</v>
      </c>
      <c r="K93" s="8" t="s">
        <v>169</v>
      </c>
      <c r="M93" s="83"/>
    </row>
    <row r="94" spans="2:13">
      <c r="B94" s="322" t="s">
        <v>386</v>
      </c>
      <c r="C94" s="322"/>
      <c r="D94" s="322"/>
      <c r="E94" s="322"/>
      <c r="F94" s="5"/>
      <c r="G94" s="13"/>
      <c r="H94" s="13"/>
      <c r="I94" s="8"/>
      <c r="J94" s="85"/>
      <c r="K94" s="8"/>
    </row>
    <row r="95" spans="2:13">
      <c r="B95" s="317" t="s">
        <v>225</v>
      </c>
      <c r="C95" s="317"/>
      <c r="D95" s="317"/>
      <c r="E95" s="5"/>
      <c r="F95" s="5"/>
      <c r="G95" s="13"/>
      <c r="H95" s="13"/>
      <c r="I95" s="8"/>
      <c r="J95" s="85">
        <f>J23</f>
        <v>53.8</v>
      </c>
      <c r="K95" s="14"/>
    </row>
    <row r="96" spans="2:13">
      <c r="B96" s="317" t="s">
        <v>234</v>
      </c>
      <c r="C96" s="317"/>
      <c r="D96" s="317"/>
      <c r="E96" s="5"/>
      <c r="F96" s="5"/>
      <c r="G96" s="323"/>
      <c r="H96" s="323"/>
      <c r="I96" s="323"/>
      <c r="J96" s="85">
        <f>J95/0.3</f>
        <v>179.33333333333334</v>
      </c>
      <c r="K96" s="14"/>
    </row>
    <row r="97" spans="2:11">
      <c r="B97" s="321" t="s">
        <v>230</v>
      </c>
      <c r="C97" s="321"/>
      <c r="D97" s="321"/>
      <c r="E97" s="82"/>
      <c r="F97" s="82"/>
      <c r="G97" s="82"/>
      <c r="H97" s="13"/>
      <c r="I97" s="8"/>
      <c r="J97" s="85">
        <f>J96*0.1</f>
        <v>17.933333333333334</v>
      </c>
    </row>
    <row r="98" spans="2:11">
      <c r="B98" s="321" t="s">
        <v>227</v>
      </c>
      <c r="C98" s="321"/>
      <c r="D98" s="321"/>
      <c r="E98" s="13"/>
      <c r="F98" s="13"/>
      <c r="G98" s="13"/>
      <c r="H98" s="13"/>
      <c r="I98" s="13"/>
      <c r="J98" s="86">
        <f>J96+J97</f>
        <v>197.26666666666668</v>
      </c>
      <c r="K98" s="8" t="s">
        <v>235</v>
      </c>
    </row>
    <row r="99" spans="2:11">
      <c r="B99" s="321" t="s">
        <v>227</v>
      </c>
      <c r="C99" s="321"/>
      <c r="D99" s="321"/>
      <c r="E99" s="13"/>
      <c r="F99" s="13"/>
      <c r="G99" s="13"/>
      <c r="H99" s="13"/>
      <c r="I99" s="13"/>
      <c r="J99" s="87">
        <f>ROUNDUP(J98,0)</f>
        <v>198</v>
      </c>
      <c r="K99" s="8" t="s">
        <v>235</v>
      </c>
    </row>
    <row r="100" spans="2:11">
      <c r="B100" s="14"/>
      <c r="C100" s="8"/>
      <c r="D100" s="8"/>
      <c r="E100" s="13"/>
      <c r="F100" s="13"/>
      <c r="G100" s="13"/>
      <c r="H100" s="13"/>
      <c r="I100" s="13"/>
      <c r="J100" s="88"/>
      <c r="K100" s="14"/>
    </row>
    <row r="101" spans="2:11">
      <c r="B101" s="322" t="s">
        <v>387</v>
      </c>
      <c r="C101" s="322"/>
      <c r="D101" s="322"/>
      <c r="E101" s="322"/>
      <c r="F101" s="5"/>
      <c r="G101" s="13"/>
      <c r="H101" s="13"/>
      <c r="I101" s="8"/>
      <c r="J101" s="85"/>
      <c r="K101" s="8"/>
    </row>
    <row r="102" spans="2:11">
      <c r="B102" s="317" t="s">
        <v>225</v>
      </c>
      <c r="C102" s="317"/>
      <c r="D102" s="317"/>
      <c r="E102" s="5"/>
      <c r="F102" s="5"/>
      <c r="G102" s="13"/>
      <c r="H102" s="13"/>
      <c r="I102" s="8"/>
      <c r="J102" s="85">
        <f>J99</f>
        <v>198</v>
      </c>
      <c r="K102" s="14"/>
    </row>
    <row r="103" spans="2:11">
      <c r="B103" s="317" t="s">
        <v>237</v>
      </c>
      <c r="C103" s="317"/>
      <c r="D103" s="317"/>
      <c r="E103" s="5"/>
      <c r="F103" s="5"/>
      <c r="G103" s="323"/>
      <c r="H103" s="323"/>
      <c r="I103" s="323"/>
      <c r="J103" s="85">
        <f>J102*0.5</f>
        <v>99</v>
      </c>
      <c r="K103" s="14"/>
    </row>
    <row r="104" spans="2:11">
      <c r="B104" s="317" t="s">
        <v>230</v>
      </c>
      <c r="C104" s="317"/>
      <c r="D104" s="317"/>
      <c r="E104" s="5"/>
      <c r="F104" s="5"/>
      <c r="G104" s="14"/>
      <c r="H104" s="14"/>
      <c r="I104" s="14"/>
      <c r="J104" s="85">
        <f>J103*0.1</f>
        <v>9.9</v>
      </c>
      <c r="K104" s="14"/>
    </row>
    <row r="105" spans="2:11">
      <c r="B105" s="318" t="s">
        <v>227</v>
      </c>
      <c r="C105" s="318"/>
      <c r="D105" s="318"/>
      <c r="E105" s="82"/>
      <c r="F105" s="82"/>
      <c r="G105" s="82"/>
      <c r="H105" s="13"/>
      <c r="I105" s="8"/>
      <c r="J105" s="85">
        <f>SUM(J103:J104)</f>
        <v>108.9</v>
      </c>
      <c r="K105" s="8" t="s">
        <v>239</v>
      </c>
    </row>
    <row r="106" spans="2:11">
      <c r="B106" s="318" t="s">
        <v>227</v>
      </c>
      <c r="C106" s="318"/>
      <c r="D106" s="318"/>
      <c r="E106" s="13"/>
      <c r="F106" s="13"/>
      <c r="G106" s="13"/>
      <c r="H106" s="13"/>
      <c r="I106" s="13"/>
      <c r="J106" s="89">
        <f>ROUNDUP(J105,0)</f>
        <v>109</v>
      </c>
      <c r="K106" s="8" t="s">
        <v>239</v>
      </c>
    </row>
    <row r="107" spans="2:11">
      <c r="B107" s="14"/>
      <c r="C107" s="8"/>
      <c r="D107" s="8"/>
      <c r="E107" s="13"/>
      <c r="F107" s="13"/>
      <c r="G107" s="13"/>
      <c r="H107" s="13"/>
      <c r="I107" s="13"/>
      <c r="J107" s="88"/>
      <c r="K107" s="14"/>
    </row>
    <row r="108" spans="2:11">
      <c r="B108" s="322" t="s">
        <v>388</v>
      </c>
      <c r="C108" s="322"/>
      <c r="D108" s="322"/>
      <c r="E108" s="322"/>
      <c r="F108" s="5"/>
      <c r="G108" s="13"/>
      <c r="H108" s="13"/>
      <c r="I108" s="8"/>
      <c r="J108" s="85"/>
      <c r="K108" s="8"/>
    </row>
    <row r="109" spans="2:11">
      <c r="B109" s="317" t="s">
        <v>225</v>
      </c>
      <c r="C109" s="317"/>
      <c r="D109" s="317"/>
      <c r="E109" s="5"/>
      <c r="F109" s="5"/>
      <c r="G109" s="13"/>
      <c r="H109" s="13"/>
      <c r="I109" s="8"/>
      <c r="J109" s="85">
        <f>J23</f>
        <v>53.8</v>
      </c>
      <c r="K109" s="14"/>
    </row>
    <row r="110" spans="2:11">
      <c r="B110" s="317" t="s">
        <v>230</v>
      </c>
      <c r="C110" s="317"/>
      <c r="D110" s="317"/>
      <c r="E110" s="5"/>
      <c r="F110" s="5"/>
      <c r="G110" s="323"/>
      <c r="H110" s="323"/>
      <c r="I110" s="323"/>
      <c r="J110" s="85">
        <f>J109*0.1</f>
        <v>5.38</v>
      </c>
      <c r="K110" s="14"/>
    </row>
    <row r="111" spans="2:11">
      <c r="B111" s="318" t="s">
        <v>227</v>
      </c>
      <c r="C111" s="318"/>
      <c r="D111" s="318"/>
      <c r="E111" s="82"/>
      <c r="F111" s="82"/>
      <c r="G111" s="82"/>
      <c r="H111" s="13"/>
      <c r="I111" s="8"/>
      <c r="J111" s="85">
        <f>SUM(J109:J110)</f>
        <v>59.18</v>
      </c>
      <c r="K111" s="8" t="s">
        <v>81</v>
      </c>
    </row>
    <row r="112" spans="2:11">
      <c r="B112" s="318" t="s">
        <v>227</v>
      </c>
      <c r="C112" s="318"/>
      <c r="D112" s="318"/>
      <c r="E112" s="13"/>
      <c r="F112" s="13"/>
      <c r="G112" s="13"/>
      <c r="H112" s="13"/>
      <c r="I112" s="13"/>
      <c r="J112" s="89">
        <f>ROUNDUP(J111,0)</f>
        <v>60</v>
      </c>
      <c r="K112" s="8" t="s">
        <v>81</v>
      </c>
    </row>
  </sheetData>
  <mergeCells count="145">
    <mergeCell ref="E9:K9"/>
    <mergeCell ref="G13:I13"/>
    <mergeCell ref="C22:D22"/>
    <mergeCell ref="C23:D23"/>
    <mergeCell ref="C24:D24"/>
    <mergeCell ref="B29:J29"/>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B82:D82"/>
    <mergeCell ref="B98:D98"/>
    <mergeCell ref="B99:D99"/>
    <mergeCell ref="B101:E101"/>
    <mergeCell ref="B84:E84"/>
    <mergeCell ref="B85:D85"/>
    <mergeCell ref="B86:D86"/>
    <mergeCell ref="B87:D87"/>
    <mergeCell ref="B88:D88"/>
    <mergeCell ref="B89:D89"/>
    <mergeCell ref="B90:D90"/>
    <mergeCell ref="B91:D91"/>
    <mergeCell ref="B92:D92"/>
    <mergeCell ref="B111:D111"/>
    <mergeCell ref="B112:D112"/>
    <mergeCell ref="B13:B14"/>
    <mergeCell ref="C13:C14"/>
    <mergeCell ref="D13:D14"/>
    <mergeCell ref="E13:E14"/>
    <mergeCell ref="J13:J14"/>
    <mergeCell ref="K13:K14"/>
    <mergeCell ref="B102:D102"/>
    <mergeCell ref="B103:D103"/>
    <mergeCell ref="G103:I103"/>
    <mergeCell ref="B104:D104"/>
    <mergeCell ref="B105:D105"/>
    <mergeCell ref="B106:D106"/>
    <mergeCell ref="B108:E108"/>
    <mergeCell ref="B109:D109"/>
    <mergeCell ref="B110:D110"/>
    <mergeCell ref="G110:I110"/>
    <mergeCell ref="B93:D93"/>
    <mergeCell ref="B94:E94"/>
    <mergeCell ref="B95:D95"/>
    <mergeCell ref="B96:D96"/>
    <mergeCell ref="G96:I96"/>
    <mergeCell ref="B97:D97"/>
  </mergeCells>
  <pageMargins left="0.75" right="0.75" top="1" bottom="1" header="0.5" footer="0.5"/>
  <pageSetup scale="3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50"/>
  </sheetPr>
  <dimension ref="B2:K147"/>
  <sheetViews>
    <sheetView view="pageBreakPreview" zoomScale="75" zoomScaleNormal="60"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38" customWidth="1"/>
    <col min="11" max="11" width="35" style="3" customWidth="1"/>
    <col min="12" max="16384" width="8.88671875" style="2"/>
  </cols>
  <sheetData>
    <row r="2" spans="2:11" ht="41.95" customHeight="1">
      <c r="B2" s="5" t="s">
        <v>116</v>
      </c>
      <c r="C2" s="6" t="s">
        <v>117</v>
      </c>
    </row>
    <row r="3" spans="2:11" ht="21.05" customHeight="1">
      <c r="B3" s="5" t="s">
        <v>118</v>
      </c>
      <c r="C3" s="7"/>
      <c r="J3" s="38">
        <f>5*14</f>
        <v>70</v>
      </c>
    </row>
    <row r="4" spans="2:11" ht="21.05" customHeight="1">
      <c r="B4" s="5" t="s">
        <v>119</v>
      </c>
      <c r="C4" s="8" t="s">
        <v>561</v>
      </c>
      <c r="E4" s="2" t="s">
        <v>562</v>
      </c>
    </row>
    <row r="5" spans="2:11" ht="21.05" customHeight="1">
      <c r="B5" s="5" t="s">
        <v>122</v>
      </c>
      <c r="C5" s="7" t="s">
        <v>563</v>
      </c>
    </row>
    <row r="6" spans="2:11" ht="21.05" customHeight="1">
      <c r="B6" s="5" t="s">
        <v>124</v>
      </c>
      <c r="C6" s="7"/>
    </row>
    <row r="7" spans="2:11" ht="21.05" customHeight="1">
      <c r="B7" s="5" t="s">
        <v>125</v>
      </c>
      <c r="C7" s="7">
        <v>5</v>
      </c>
    </row>
    <row r="8" spans="2:11" ht="21.05" customHeight="1">
      <c r="B8" s="5" t="s">
        <v>126</v>
      </c>
      <c r="C8" s="256" t="s">
        <v>755</v>
      </c>
      <c r="D8" s="258" t="s">
        <v>756</v>
      </c>
    </row>
    <row r="9" spans="2:11" ht="41.5" customHeight="1">
      <c r="B9" s="9" t="s">
        <v>128</v>
      </c>
      <c r="C9" s="7">
        <f>C7+1</f>
        <v>6</v>
      </c>
      <c r="E9" s="335"/>
      <c r="F9" s="335"/>
      <c r="G9" s="335"/>
      <c r="H9" s="335"/>
      <c r="I9" s="335"/>
      <c r="J9" s="424"/>
      <c r="K9" s="335"/>
    </row>
    <row r="10" spans="2:11" ht="21.05" customHeight="1">
      <c r="B10" s="5" t="s">
        <v>129</v>
      </c>
      <c r="C10" s="7" t="s">
        <v>246</v>
      </c>
      <c r="J10" s="103"/>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55" t="s">
        <v>138</v>
      </c>
      <c r="K13" s="319" t="s">
        <v>139</v>
      </c>
    </row>
    <row r="14" spans="2:11" ht="14.95" customHeight="1">
      <c r="B14" s="319"/>
      <c r="C14" s="319"/>
      <c r="D14" s="319"/>
      <c r="E14" s="319"/>
      <c r="F14" s="12" t="s">
        <v>140</v>
      </c>
      <c r="G14" s="12" t="s">
        <v>141</v>
      </c>
      <c r="H14" s="12" t="s">
        <v>142</v>
      </c>
      <c r="I14" s="12" t="s">
        <v>143</v>
      </c>
      <c r="J14" s="355"/>
      <c r="K14" s="319"/>
    </row>
    <row r="15" spans="2:11" ht="56.1" customHeight="1">
      <c r="B15" s="16" t="s">
        <v>144</v>
      </c>
      <c r="C15" s="8" t="s">
        <v>145</v>
      </c>
      <c r="D15" s="16" t="s">
        <v>565</v>
      </c>
      <c r="E15" s="29" t="s">
        <v>513</v>
      </c>
      <c r="F15" s="8">
        <v>10</v>
      </c>
      <c r="G15" s="8"/>
      <c r="H15" s="8"/>
      <c r="I15" s="8"/>
      <c r="J15" s="105">
        <f>F15</f>
        <v>10</v>
      </c>
      <c r="K15" s="16" t="s">
        <v>148</v>
      </c>
    </row>
    <row r="16" spans="2:11" ht="34.75" customHeight="1">
      <c r="B16" s="16" t="s">
        <v>43</v>
      </c>
      <c r="C16" s="8" t="s">
        <v>150</v>
      </c>
      <c r="D16" s="8" t="s">
        <v>419</v>
      </c>
      <c r="E16" s="29" t="s">
        <v>566</v>
      </c>
      <c r="F16" s="8">
        <v>1</v>
      </c>
      <c r="G16" s="8">
        <v>14.5</v>
      </c>
      <c r="H16" s="13"/>
      <c r="I16" s="13"/>
      <c r="J16" s="106">
        <v>14.5</v>
      </c>
      <c r="K16" s="16" t="s">
        <v>148</v>
      </c>
    </row>
    <row r="17" spans="2:11">
      <c r="B17" s="16" t="s">
        <v>567</v>
      </c>
      <c r="C17" s="359" t="s">
        <v>154</v>
      </c>
      <c r="D17" s="381" t="s">
        <v>155</v>
      </c>
      <c r="E17" s="29" t="s">
        <v>557</v>
      </c>
      <c r="F17" s="8"/>
      <c r="G17" s="8"/>
      <c r="H17" s="13"/>
      <c r="I17" s="13"/>
      <c r="J17" s="107">
        <f>(0.5*0.4)+(0.6*0.4)+(0.9*0.3)+(2*0.5)+(1*0.5)+(0.5*0.5)+(0.6*0.6)</f>
        <v>2.82</v>
      </c>
      <c r="K17" s="381" t="s">
        <v>157</v>
      </c>
    </row>
    <row r="18" spans="2:11">
      <c r="B18" s="8" t="s">
        <v>381</v>
      </c>
      <c r="C18" s="384"/>
      <c r="D18" s="382"/>
      <c r="E18" s="29" t="s">
        <v>568</v>
      </c>
      <c r="F18" s="13"/>
      <c r="G18" s="13"/>
      <c r="H18" s="13"/>
      <c r="I18" s="13"/>
      <c r="J18" s="107">
        <f>(0.6*0.6)+(0.5*0.1)+(0.5*0.2)</f>
        <v>0.51</v>
      </c>
      <c r="K18" s="382"/>
    </row>
    <row r="19" spans="2:11">
      <c r="B19" s="8" t="s">
        <v>569</v>
      </c>
      <c r="C19" s="360"/>
      <c r="D19" s="383"/>
      <c r="E19" s="29" t="s">
        <v>570</v>
      </c>
      <c r="F19" s="13"/>
      <c r="G19" s="13"/>
      <c r="H19" s="13"/>
      <c r="I19" s="13"/>
      <c r="J19" s="107">
        <f>(1.3*0.7)+(1.8*0.3)+(2*0.5)+(0.3*0.3)</f>
        <v>2.54</v>
      </c>
      <c r="K19" s="383"/>
    </row>
    <row r="20" spans="2:11">
      <c r="B20" s="8" t="s">
        <v>381</v>
      </c>
      <c r="C20" s="100" t="s">
        <v>158</v>
      </c>
      <c r="D20" s="101" t="s">
        <v>170</v>
      </c>
      <c r="E20" s="29" t="s">
        <v>571</v>
      </c>
      <c r="F20" s="13">
        <v>4</v>
      </c>
      <c r="G20" s="13">
        <v>1.5</v>
      </c>
      <c r="H20" s="13"/>
      <c r="I20" s="13"/>
      <c r="J20" s="107">
        <f>F20*G20</f>
        <v>6</v>
      </c>
      <c r="K20" s="101" t="s">
        <v>161</v>
      </c>
    </row>
    <row r="21" spans="2:11">
      <c r="B21" s="8" t="s">
        <v>285</v>
      </c>
      <c r="C21" s="8" t="s">
        <v>154</v>
      </c>
      <c r="D21" s="8" t="s">
        <v>155</v>
      </c>
      <c r="E21" s="29" t="s">
        <v>572</v>
      </c>
      <c r="F21" s="13"/>
      <c r="G21" s="13"/>
      <c r="H21" s="13"/>
      <c r="I21" s="13"/>
      <c r="J21" s="107">
        <f>(0.3*0.5)+(0.4*0.2)+(0.5*0.2)+(0.5*0.2)*(0.9*0.3)</f>
        <v>0.35700000000000004</v>
      </c>
      <c r="K21" s="381" t="s">
        <v>573</v>
      </c>
    </row>
    <row r="22" spans="2:11">
      <c r="B22" s="8" t="s">
        <v>285</v>
      </c>
      <c r="C22" s="8" t="s">
        <v>275</v>
      </c>
      <c r="D22" s="8" t="s">
        <v>419</v>
      </c>
      <c r="E22" s="29" t="s">
        <v>574</v>
      </c>
      <c r="F22" s="13"/>
      <c r="G22" s="13"/>
      <c r="H22" s="13"/>
      <c r="I22" s="13"/>
      <c r="J22" s="107">
        <f>(0.2*0.3)+(0.2*0.3)+(0.2*0.3)</f>
        <v>0.18</v>
      </c>
      <c r="K22" s="382"/>
    </row>
    <row r="23" spans="2:11">
      <c r="B23" s="8" t="s">
        <v>575</v>
      </c>
      <c r="C23" s="8" t="s">
        <v>158</v>
      </c>
      <c r="D23" s="8" t="s">
        <v>170</v>
      </c>
      <c r="E23" s="102" t="s">
        <v>576</v>
      </c>
      <c r="F23" s="13"/>
      <c r="G23" s="13"/>
      <c r="H23" s="13"/>
      <c r="I23" s="13"/>
      <c r="J23" s="107">
        <f>0.5*0.2</f>
        <v>0.1</v>
      </c>
      <c r="K23" s="383"/>
    </row>
    <row r="24" spans="2:11">
      <c r="B24" s="14" t="s">
        <v>577</v>
      </c>
      <c r="C24" s="8" t="s">
        <v>290</v>
      </c>
      <c r="D24" s="8" t="s">
        <v>419</v>
      </c>
      <c r="E24" s="13" t="s">
        <v>578</v>
      </c>
      <c r="F24" s="13">
        <v>2</v>
      </c>
      <c r="G24" s="13">
        <v>1.5</v>
      </c>
      <c r="H24" s="13">
        <v>1.5</v>
      </c>
      <c r="I24" s="13"/>
      <c r="J24" s="107">
        <f>F24*G24*H24</f>
        <v>4.5</v>
      </c>
      <c r="K24" s="14" t="s">
        <v>579</v>
      </c>
    </row>
    <row r="25" spans="2:11">
      <c r="B25" s="14" t="s">
        <v>580</v>
      </c>
      <c r="C25" s="8" t="s">
        <v>581</v>
      </c>
      <c r="D25" s="8" t="s">
        <v>581</v>
      </c>
      <c r="E25" s="13" t="s">
        <v>582</v>
      </c>
      <c r="F25" s="13">
        <v>2</v>
      </c>
      <c r="G25" s="13">
        <v>3.5</v>
      </c>
      <c r="H25" s="13">
        <v>14.5</v>
      </c>
      <c r="I25" s="13"/>
      <c r="J25" s="107">
        <f>F25*G25*H25</f>
        <v>101.5</v>
      </c>
      <c r="K25" s="14" t="s">
        <v>583</v>
      </c>
    </row>
    <row r="26" spans="2:11">
      <c r="B26" s="14"/>
      <c r="C26" s="8"/>
      <c r="D26" s="8"/>
      <c r="E26" s="13"/>
      <c r="F26" s="13"/>
      <c r="G26" s="13"/>
      <c r="H26" s="13"/>
      <c r="I26" s="13"/>
      <c r="J26" s="108"/>
      <c r="K26" s="14"/>
    </row>
    <row r="27" spans="2:11" ht="22.35" customHeight="1">
      <c r="B27" s="6" t="s">
        <v>167</v>
      </c>
      <c r="C27" s="7"/>
      <c r="D27" s="7"/>
      <c r="E27" s="6"/>
      <c r="F27" s="6"/>
      <c r="G27" s="15"/>
      <c r="H27" s="13"/>
      <c r="I27" s="12"/>
      <c r="J27" s="109"/>
      <c r="K27" s="14"/>
    </row>
    <row r="28" spans="2:11" ht="22.35" customHeight="1">
      <c r="B28" s="6"/>
      <c r="C28" s="379" t="s">
        <v>421</v>
      </c>
      <c r="D28" s="379"/>
      <c r="E28" s="6"/>
      <c r="F28" s="6"/>
      <c r="G28" s="15"/>
      <c r="H28" s="13"/>
      <c r="I28" s="7" t="s">
        <v>541</v>
      </c>
      <c r="J28" s="109">
        <f>+J15</f>
        <v>10</v>
      </c>
      <c r="K28" s="14"/>
    </row>
    <row r="29" spans="2:11" ht="22.35" customHeight="1">
      <c r="B29" s="6"/>
      <c r="C29" s="379" t="s">
        <v>413</v>
      </c>
      <c r="D29" s="379"/>
      <c r="E29" s="16"/>
      <c r="F29" s="16"/>
      <c r="G29" s="8"/>
      <c r="H29" s="8"/>
      <c r="I29" s="7" t="s">
        <v>81</v>
      </c>
      <c r="J29" s="109">
        <f>+J16</f>
        <v>14.5</v>
      </c>
      <c r="K29" s="14"/>
    </row>
    <row r="30" spans="2:11" ht="22.35" customHeight="1">
      <c r="B30" s="6"/>
      <c r="C30" s="379" t="s">
        <v>155</v>
      </c>
      <c r="D30" s="379"/>
      <c r="E30" s="16"/>
      <c r="F30" s="16"/>
      <c r="G30" s="8"/>
      <c r="H30" s="8"/>
      <c r="I30" s="7" t="s">
        <v>169</v>
      </c>
      <c r="J30" s="110">
        <f>J17+J18+J19</f>
        <v>5.87</v>
      </c>
      <c r="K30" s="14"/>
    </row>
    <row r="31" spans="2:11" ht="22.35" customHeight="1">
      <c r="B31" s="6"/>
      <c r="C31" s="401" t="s">
        <v>584</v>
      </c>
      <c r="D31" s="403"/>
      <c r="E31" s="16"/>
      <c r="F31" s="16"/>
      <c r="G31" s="8"/>
      <c r="H31" s="8"/>
      <c r="I31" s="7" t="s">
        <v>81</v>
      </c>
      <c r="J31" s="110">
        <f>J20</f>
        <v>6</v>
      </c>
      <c r="K31" s="14"/>
    </row>
    <row r="32" spans="2:11" ht="62.2" customHeight="1">
      <c r="B32" s="6"/>
      <c r="C32" s="379" t="s">
        <v>585</v>
      </c>
      <c r="D32" s="379"/>
      <c r="E32" s="16"/>
      <c r="F32" s="16"/>
      <c r="G32" s="8"/>
      <c r="H32" s="8"/>
      <c r="I32" s="7" t="s">
        <v>169</v>
      </c>
      <c r="J32" s="110">
        <f>J21+J22+J23</f>
        <v>0.63700000000000001</v>
      </c>
      <c r="K32" s="14"/>
    </row>
    <row r="33" spans="2:11" ht="22.35" customHeight="1">
      <c r="B33" s="6"/>
      <c r="C33" s="401" t="s">
        <v>586</v>
      </c>
      <c r="D33" s="403"/>
      <c r="E33" s="16"/>
      <c r="F33" s="16"/>
      <c r="G33" s="8"/>
      <c r="H33" s="8"/>
      <c r="I33" s="17" t="s">
        <v>169</v>
      </c>
      <c r="J33" s="110">
        <f>J24</f>
        <v>4.5</v>
      </c>
      <c r="K33" s="14"/>
    </row>
    <row r="34" spans="2:11" ht="21.7" customHeight="1">
      <c r="B34" s="14"/>
      <c r="C34" s="434" t="s">
        <v>587</v>
      </c>
      <c r="D34" s="435"/>
      <c r="E34" s="13"/>
      <c r="F34" s="13"/>
      <c r="G34" s="13"/>
      <c r="H34" s="13"/>
      <c r="I34" s="17" t="s">
        <v>169</v>
      </c>
      <c r="J34" s="110">
        <f>J25</f>
        <v>101.5</v>
      </c>
      <c r="K34" s="24"/>
    </row>
    <row r="35" spans="2:11" ht="21.7" customHeight="1">
      <c r="B35" s="16"/>
      <c r="C35" s="13"/>
      <c r="D35" s="13"/>
      <c r="E35" s="13"/>
      <c r="F35" s="13"/>
      <c r="G35" s="13"/>
      <c r="H35" s="13"/>
      <c r="I35" s="13"/>
      <c r="J35" s="109"/>
      <c r="K35" s="24"/>
    </row>
    <row r="36" spans="2:11">
      <c r="B36" s="16"/>
      <c r="C36" s="16"/>
      <c r="D36" s="16"/>
      <c r="E36" s="16"/>
      <c r="F36" s="16"/>
      <c r="G36" s="13"/>
      <c r="H36" s="13"/>
      <c r="I36" s="13"/>
      <c r="J36" s="111"/>
      <c r="K36" s="14"/>
    </row>
    <row r="37" spans="2:11">
      <c r="B37" s="14"/>
      <c r="C37" s="8"/>
      <c r="D37" s="8"/>
      <c r="E37" s="13"/>
      <c r="F37" s="13"/>
      <c r="G37" s="13"/>
      <c r="H37" s="13"/>
      <c r="I37" s="13"/>
      <c r="J37" s="108"/>
      <c r="K37" s="14"/>
    </row>
    <row r="38" spans="2:11">
      <c r="B38" s="324" t="s">
        <v>171</v>
      </c>
      <c r="C38" s="324"/>
      <c r="D38" s="324"/>
      <c r="E38" s="324"/>
      <c r="F38" s="324"/>
      <c r="G38" s="324"/>
      <c r="H38" s="324"/>
      <c r="I38" s="324"/>
      <c r="J38" s="357"/>
      <c r="K38" s="14"/>
    </row>
    <row r="39" spans="2:11">
      <c r="B39" s="8"/>
      <c r="C39" s="8"/>
      <c r="D39" s="8"/>
      <c r="E39" s="13"/>
      <c r="F39" s="13"/>
      <c r="G39" s="13"/>
      <c r="H39" s="13"/>
      <c r="I39" s="13"/>
      <c r="J39" s="108"/>
      <c r="K39" s="14"/>
    </row>
    <row r="40" spans="2:11" s="1" customFormat="1" ht="29.1" customHeight="1">
      <c r="B40" s="6" t="s">
        <v>1</v>
      </c>
      <c r="C40" s="337" t="s">
        <v>2</v>
      </c>
      <c r="D40" s="337"/>
      <c r="E40" s="337"/>
      <c r="F40" s="337" t="s">
        <v>3</v>
      </c>
      <c r="G40" s="337"/>
      <c r="H40" s="7" t="s">
        <v>4</v>
      </c>
      <c r="I40" s="7" t="s">
        <v>5</v>
      </c>
      <c r="J40" s="113" t="s">
        <v>172</v>
      </c>
      <c r="K40" s="7" t="s">
        <v>173</v>
      </c>
    </row>
    <row r="41" spans="2:11" s="1" customFormat="1" ht="162" customHeight="1">
      <c r="B41" s="16">
        <v>1</v>
      </c>
      <c r="C41" s="328" t="s">
        <v>174</v>
      </c>
      <c r="D41" s="329"/>
      <c r="E41" s="329"/>
      <c r="F41" s="330" t="s">
        <v>8</v>
      </c>
      <c r="G41" s="330"/>
      <c r="H41" s="8" t="s">
        <v>175</v>
      </c>
      <c r="I41" s="22">
        <v>1</v>
      </c>
      <c r="J41" s="114"/>
      <c r="K41" s="16"/>
    </row>
    <row r="42" spans="2:11" s="1" customFormat="1" ht="209.6" customHeight="1">
      <c r="B42" s="16">
        <v>2</v>
      </c>
      <c r="C42" s="328" t="s">
        <v>176</v>
      </c>
      <c r="D42" s="329"/>
      <c r="E42" s="329"/>
      <c r="F42" s="330" t="s">
        <v>11</v>
      </c>
      <c r="G42" s="330"/>
      <c r="H42" s="16" t="s">
        <v>12</v>
      </c>
      <c r="I42" s="16"/>
      <c r="J42" s="114"/>
      <c r="K42" s="16"/>
    </row>
    <row r="43" spans="2:11" s="1" customFormat="1" ht="236.6" customHeight="1">
      <c r="B43" s="16">
        <v>3</v>
      </c>
      <c r="C43" s="328" t="s">
        <v>177</v>
      </c>
      <c r="D43" s="329"/>
      <c r="E43" s="329"/>
      <c r="F43" s="330" t="s">
        <v>14</v>
      </c>
      <c r="G43" s="330"/>
      <c r="H43" s="16" t="s">
        <v>15</v>
      </c>
      <c r="I43" s="16"/>
      <c r="J43" s="114"/>
      <c r="K43" s="16"/>
    </row>
    <row r="44" spans="2:11" s="1" customFormat="1" ht="194.95" customHeight="1">
      <c r="B44" s="16">
        <v>4</v>
      </c>
      <c r="C44" s="328" t="s">
        <v>178</v>
      </c>
      <c r="D44" s="329"/>
      <c r="E44" s="329"/>
      <c r="F44" s="330" t="s">
        <v>16</v>
      </c>
      <c r="G44" s="330"/>
      <c r="H44" s="16" t="s">
        <v>17</v>
      </c>
      <c r="I44" s="22">
        <v>0</v>
      </c>
      <c r="J44" s="114"/>
      <c r="K44" s="16"/>
    </row>
    <row r="45" spans="2:11" s="1" customFormat="1" ht="88.4" customHeight="1">
      <c r="B45" s="16">
        <v>5</v>
      </c>
      <c r="C45" s="328" t="s">
        <v>179</v>
      </c>
      <c r="D45" s="329"/>
      <c r="E45" s="329"/>
      <c r="F45" s="330" t="s">
        <v>112</v>
      </c>
      <c r="G45" s="330"/>
      <c r="H45" s="16" t="s">
        <v>12</v>
      </c>
      <c r="I45" s="22"/>
      <c r="J45" s="114"/>
      <c r="K45" s="16"/>
    </row>
    <row r="46" spans="2:11" s="1" customFormat="1" ht="272.60000000000002" customHeight="1">
      <c r="B46" s="16">
        <v>6</v>
      </c>
      <c r="C46" s="328" t="s">
        <v>180</v>
      </c>
      <c r="D46" s="329"/>
      <c r="E46" s="329"/>
      <c r="F46" s="330" t="s">
        <v>20</v>
      </c>
      <c r="G46" s="330"/>
      <c r="H46" s="8" t="s">
        <v>21</v>
      </c>
      <c r="I46" s="96">
        <f>J100</f>
        <v>165</v>
      </c>
      <c r="J46" s="114"/>
      <c r="K46" s="16"/>
    </row>
    <row r="47" spans="2:11" s="1" customFormat="1" ht="192.05" customHeight="1">
      <c r="B47" s="16">
        <v>7</v>
      </c>
      <c r="C47" s="328" t="s">
        <v>181</v>
      </c>
      <c r="D47" s="329"/>
      <c r="E47" s="329"/>
      <c r="F47" s="330" t="s">
        <v>22</v>
      </c>
      <c r="G47" s="330"/>
      <c r="H47" s="8" t="s">
        <v>23</v>
      </c>
      <c r="I47" s="96">
        <v>0</v>
      </c>
      <c r="J47" s="114"/>
      <c r="K47" s="16"/>
    </row>
    <row r="48" spans="2:11" s="1" customFormat="1" ht="232.75" customHeight="1">
      <c r="B48" s="16">
        <v>8</v>
      </c>
      <c r="C48" s="328" t="s">
        <v>182</v>
      </c>
      <c r="D48" s="329"/>
      <c r="E48" s="329"/>
      <c r="F48" s="330" t="s">
        <v>183</v>
      </c>
      <c r="G48" s="330"/>
      <c r="H48" s="8" t="s">
        <v>25</v>
      </c>
      <c r="I48" s="16"/>
      <c r="J48" s="114"/>
      <c r="K48" s="16"/>
    </row>
    <row r="49" spans="2:11" s="1" customFormat="1" ht="292.35000000000002" customHeight="1">
      <c r="B49" s="16">
        <v>9</v>
      </c>
      <c r="C49" s="328" t="s">
        <v>184</v>
      </c>
      <c r="D49" s="329"/>
      <c r="E49" s="329"/>
      <c r="F49" s="330" t="s">
        <v>26</v>
      </c>
      <c r="G49" s="330"/>
      <c r="H49" s="8" t="s">
        <v>27</v>
      </c>
      <c r="I49" s="16"/>
      <c r="J49" s="114"/>
      <c r="K49" s="16"/>
    </row>
    <row r="50" spans="2:11" s="1" customFormat="1" ht="262.8" customHeight="1">
      <c r="B50" s="16">
        <v>10</v>
      </c>
      <c r="C50" s="328" t="s">
        <v>185</v>
      </c>
      <c r="D50" s="329"/>
      <c r="E50" s="329"/>
      <c r="F50" s="330" t="s">
        <v>29</v>
      </c>
      <c r="G50" s="330"/>
      <c r="H50" s="8" t="s">
        <v>27</v>
      </c>
      <c r="I50" s="16"/>
      <c r="J50" s="114"/>
      <c r="K50" s="16"/>
    </row>
    <row r="51" spans="2:11" s="1" customFormat="1" ht="248.95" customHeight="1">
      <c r="B51" s="16">
        <v>11</v>
      </c>
      <c r="C51" s="328" t="s">
        <v>186</v>
      </c>
      <c r="D51" s="329"/>
      <c r="E51" s="329"/>
      <c r="F51" s="330" t="s">
        <v>31</v>
      </c>
      <c r="G51" s="330"/>
      <c r="H51" s="8" t="s">
        <v>27</v>
      </c>
      <c r="I51" s="16">
        <v>0</v>
      </c>
      <c r="J51" s="114"/>
      <c r="K51" s="16"/>
    </row>
    <row r="52" spans="2:11" s="1" customFormat="1" ht="145.80000000000001" customHeight="1">
      <c r="B52" s="16">
        <v>12</v>
      </c>
      <c r="C52" s="328" t="s">
        <v>187</v>
      </c>
      <c r="D52" s="329"/>
      <c r="E52" s="329"/>
      <c r="F52" s="330" t="s">
        <v>33</v>
      </c>
      <c r="G52" s="330"/>
      <c r="H52" s="8" t="s">
        <v>27</v>
      </c>
      <c r="I52" s="16"/>
      <c r="J52" s="114"/>
      <c r="K52" s="16"/>
    </row>
    <row r="53" spans="2:11" s="1" customFormat="1" ht="282.7" customHeight="1">
      <c r="B53" s="16">
        <v>13</v>
      </c>
      <c r="C53" s="328" t="s">
        <v>188</v>
      </c>
      <c r="D53" s="329"/>
      <c r="E53" s="329"/>
      <c r="F53" s="330" t="s">
        <v>35</v>
      </c>
      <c r="G53" s="330"/>
      <c r="H53" s="8" t="s">
        <v>27</v>
      </c>
      <c r="I53" s="16">
        <v>0</v>
      </c>
      <c r="J53" s="114"/>
      <c r="K53" s="16"/>
    </row>
    <row r="54" spans="2:11" s="1" customFormat="1" ht="166.85" customHeight="1">
      <c r="B54" s="16">
        <v>14</v>
      </c>
      <c r="C54" s="328" t="s">
        <v>189</v>
      </c>
      <c r="D54" s="329"/>
      <c r="E54" s="329"/>
      <c r="F54" s="330" t="s">
        <v>37</v>
      </c>
      <c r="G54" s="330"/>
      <c r="H54" s="8" t="s">
        <v>27</v>
      </c>
      <c r="I54" s="16">
        <v>0</v>
      </c>
      <c r="J54" s="114"/>
      <c r="K54" s="16"/>
    </row>
    <row r="55" spans="2:11" s="1" customFormat="1" ht="270.64999999999998" customHeight="1">
      <c r="B55" s="16">
        <v>15</v>
      </c>
      <c r="C55" s="328" t="s">
        <v>190</v>
      </c>
      <c r="D55" s="329"/>
      <c r="E55" s="329"/>
      <c r="F55" s="330" t="s">
        <v>39</v>
      </c>
      <c r="G55" s="330"/>
      <c r="H55" s="16" t="s">
        <v>12</v>
      </c>
      <c r="I55" s="16"/>
      <c r="J55" s="114"/>
      <c r="K55" s="16"/>
    </row>
    <row r="56" spans="2:11" s="1" customFormat="1" ht="200.6" customHeight="1">
      <c r="B56" s="16">
        <v>16</v>
      </c>
      <c r="C56" s="328" t="s">
        <v>191</v>
      </c>
      <c r="D56" s="329"/>
      <c r="E56" s="329"/>
      <c r="F56" s="330" t="s">
        <v>40</v>
      </c>
      <c r="G56" s="330"/>
      <c r="H56" s="24" t="s">
        <v>25</v>
      </c>
      <c r="I56" s="33">
        <f>J106</f>
        <v>5</v>
      </c>
      <c r="J56" s="114"/>
      <c r="K56" s="16"/>
    </row>
    <row r="57" spans="2:11" s="1" customFormat="1" ht="52.75" customHeight="1">
      <c r="B57" s="16">
        <v>17</v>
      </c>
      <c r="C57" s="328" t="s">
        <v>41</v>
      </c>
      <c r="D57" s="328"/>
      <c r="E57" s="328"/>
      <c r="F57" s="330" t="s">
        <v>192</v>
      </c>
      <c r="G57" s="330"/>
      <c r="H57" s="7"/>
      <c r="I57" s="16"/>
      <c r="J57" s="114"/>
      <c r="K57" s="16"/>
    </row>
    <row r="58" spans="2:11" s="1" customFormat="1" ht="86.95" customHeight="1">
      <c r="B58" s="16">
        <v>18</v>
      </c>
      <c r="C58" s="328" t="s">
        <v>193</v>
      </c>
      <c r="D58" s="329"/>
      <c r="E58" s="329"/>
      <c r="F58" s="330" t="s">
        <v>43</v>
      </c>
      <c r="G58" s="330"/>
      <c r="H58" s="16" t="s">
        <v>12</v>
      </c>
      <c r="I58" s="16">
        <v>0</v>
      </c>
      <c r="J58" s="114"/>
      <c r="K58" s="16"/>
    </row>
    <row r="59" spans="2:11" s="1" customFormat="1" ht="163.44999999999999" customHeight="1">
      <c r="B59" s="16">
        <v>19</v>
      </c>
      <c r="C59" s="328" t="s">
        <v>194</v>
      </c>
      <c r="D59" s="329"/>
      <c r="E59" s="329"/>
      <c r="F59" s="330" t="s">
        <v>45</v>
      </c>
      <c r="G59" s="330"/>
      <c r="H59" s="16" t="s">
        <v>12</v>
      </c>
      <c r="I59" s="22">
        <v>0</v>
      </c>
      <c r="J59" s="114"/>
      <c r="K59" s="8"/>
    </row>
    <row r="60" spans="2:11" s="1" customFormat="1" ht="122.5" customHeight="1">
      <c r="B60" s="16">
        <v>20</v>
      </c>
      <c r="C60" s="328" t="s">
        <v>195</v>
      </c>
      <c r="D60" s="329"/>
      <c r="E60" s="329"/>
      <c r="F60" s="330" t="s">
        <v>47</v>
      </c>
      <c r="G60" s="330"/>
      <c r="H60" s="16" t="s">
        <v>12</v>
      </c>
      <c r="I60" s="22">
        <f>J112</f>
        <v>16</v>
      </c>
      <c r="J60" s="114"/>
      <c r="K60" s="16"/>
    </row>
    <row r="61" spans="2:11" s="1" customFormat="1" ht="147.69999999999999" customHeight="1">
      <c r="B61" s="16">
        <v>21</v>
      </c>
      <c r="C61" s="328" t="s">
        <v>196</v>
      </c>
      <c r="D61" s="329"/>
      <c r="E61" s="329"/>
      <c r="F61" s="330" t="s">
        <v>48</v>
      </c>
      <c r="G61" s="330"/>
      <c r="H61" s="16" t="s">
        <v>12</v>
      </c>
      <c r="I61" s="16"/>
      <c r="J61" s="114"/>
      <c r="K61" s="16"/>
    </row>
    <row r="62" spans="2:11" s="1" customFormat="1" ht="214.75" customHeight="1">
      <c r="B62" s="16">
        <v>22</v>
      </c>
      <c r="C62" s="328" t="s">
        <v>197</v>
      </c>
      <c r="D62" s="329"/>
      <c r="E62" s="329"/>
      <c r="F62" s="330" t="s">
        <v>50</v>
      </c>
      <c r="G62" s="330"/>
      <c r="H62" s="16" t="s">
        <v>12</v>
      </c>
      <c r="I62" s="16">
        <v>0</v>
      </c>
      <c r="J62" s="114"/>
      <c r="K62" s="16"/>
    </row>
    <row r="63" spans="2:11" s="1" customFormat="1" ht="32.15" customHeight="1">
      <c r="B63" s="16">
        <v>23</v>
      </c>
      <c r="C63" s="328" t="s">
        <v>51</v>
      </c>
      <c r="D63" s="328"/>
      <c r="E63" s="328"/>
      <c r="F63" s="330"/>
      <c r="G63" s="330"/>
      <c r="H63" s="6"/>
      <c r="I63" s="16"/>
      <c r="J63" s="114"/>
      <c r="K63" s="16"/>
    </row>
    <row r="64" spans="2:11" s="1" customFormat="1" ht="64.45" customHeight="1">
      <c r="B64" s="16">
        <v>24</v>
      </c>
      <c r="C64" s="328" t="s">
        <v>198</v>
      </c>
      <c r="D64" s="329"/>
      <c r="E64" s="329"/>
      <c r="F64" s="330" t="s">
        <v>54</v>
      </c>
      <c r="G64" s="330"/>
      <c r="H64" s="16"/>
      <c r="I64" s="16">
        <v>0</v>
      </c>
      <c r="J64" s="114"/>
      <c r="K64" s="14"/>
    </row>
    <row r="65" spans="2:11" s="1" customFormat="1" ht="102.7" customHeight="1">
      <c r="B65" s="16">
        <v>25</v>
      </c>
      <c r="C65" s="328" t="s">
        <v>199</v>
      </c>
      <c r="D65" s="329"/>
      <c r="E65" s="329"/>
      <c r="F65" s="330" t="s">
        <v>55</v>
      </c>
      <c r="G65" s="330"/>
      <c r="H65" s="8" t="s">
        <v>27</v>
      </c>
      <c r="I65" s="22">
        <v>0</v>
      </c>
      <c r="J65" s="114"/>
      <c r="K65" s="8"/>
    </row>
    <row r="66" spans="2:11" s="1" customFormat="1" ht="216.65" customHeight="1">
      <c r="B66" s="16">
        <v>26</v>
      </c>
      <c r="C66" s="328" t="s">
        <v>200</v>
      </c>
      <c r="D66" s="329"/>
      <c r="E66" s="329"/>
      <c r="F66" s="330" t="s">
        <v>56</v>
      </c>
      <c r="G66" s="330"/>
      <c r="H66" s="8" t="s">
        <v>27</v>
      </c>
      <c r="I66" s="16">
        <v>0</v>
      </c>
      <c r="J66" s="114"/>
      <c r="K66" s="16"/>
    </row>
    <row r="67" spans="2:11" s="1" customFormat="1" ht="273.05" customHeight="1">
      <c r="B67" s="16">
        <v>27</v>
      </c>
      <c r="C67" s="328" t="s">
        <v>201</v>
      </c>
      <c r="D67" s="329"/>
      <c r="E67" s="329"/>
      <c r="F67" s="330" t="s">
        <v>57</v>
      </c>
      <c r="G67" s="330"/>
      <c r="H67" s="8" t="s">
        <v>27</v>
      </c>
      <c r="I67" s="22">
        <f>J28</f>
        <v>10</v>
      </c>
      <c r="J67" s="114"/>
      <c r="K67" s="16"/>
    </row>
    <row r="68" spans="2:11" s="1" customFormat="1" ht="153" customHeight="1">
      <c r="B68" s="16">
        <v>28</v>
      </c>
      <c r="C68" s="329" t="s">
        <v>202</v>
      </c>
      <c r="D68" s="329"/>
      <c r="E68" s="329"/>
      <c r="F68" s="330" t="s">
        <v>203</v>
      </c>
      <c r="G68" s="330"/>
      <c r="H68" s="8" t="s">
        <v>12</v>
      </c>
      <c r="I68" s="16">
        <v>0</v>
      </c>
      <c r="J68" s="114"/>
      <c r="K68" s="16"/>
    </row>
    <row r="69" spans="2:11" s="1" customFormat="1" ht="151.75" customHeight="1">
      <c r="B69" s="16">
        <v>29</v>
      </c>
      <c r="C69" s="328" t="s">
        <v>204</v>
      </c>
      <c r="D69" s="329"/>
      <c r="E69" s="329"/>
      <c r="F69" s="330" t="s">
        <v>60</v>
      </c>
      <c r="G69" s="330"/>
      <c r="H69" s="8" t="s">
        <v>12</v>
      </c>
      <c r="I69" s="22">
        <f>J141</f>
        <v>7</v>
      </c>
      <c r="J69" s="114"/>
      <c r="K69" s="16"/>
    </row>
    <row r="70" spans="2:11" s="1" customFormat="1" ht="241.75" customHeight="1">
      <c r="B70" s="16">
        <v>30</v>
      </c>
      <c r="C70" s="328" t="s">
        <v>205</v>
      </c>
      <c r="D70" s="329"/>
      <c r="E70" s="329"/>
      <c r="F70" s="330" t="s">
        <v>62</v>
      </c>
      <c r="G70" s="330"/>
      <c r="H70" s="8" t="s">
        <v>27</v>
      </c>
      <c r="I70" s="22">
        <f>J128</f>
        <v>22</v>
      </c>
      <c r="J70" s="114"/>
      <c r="K70" s="16"/>
    </row>
    <row r="71" spans="2:11" s="1" customFormat="1" ht="248.95" customHeight="1">
      <c r="B71" s="16">
        <v>31</v>
      </c>
      <c r="C71" s="329" t="s">
        <v>206</v>
      </c>
      <c r="D71" s="329"/>
      <c r="E71" s="329"/>
      <c r="F71" s="330" t="s">
        <v>64</v>
      </c>
      <c r="G71" s="330"/>
      <c r="H71" s="8" t="s">
        <v>65</v>
      </c>
      <c r="I71" s="22">
        <f>J135</f>
        <v>13</v>
      </c>
      <c r="J71" s="114"/>
      <c r="K71" s="16"/>
    </row>
    <row r="72" spans="2:11" s="1" customFormat="1" ht="311.95" customHeight="1">
      <c r="B72" s="16">
        <v>32</v>
      </c>
      <c r="C72" s="328" t="s">
        <v>207</v>
      </c>
      <c r="D72" s="329"/>
      <c r="E72" s="329"/>
      <c r="F72" s="330" t="s">
        <v>67</v>
      </c>
      <c r="G72" s="330"/>
      <c r="H72" s="8" t="s">
        <v>208</v>
      </c>
      <c r="I72" s="24">
        <f>J117</f>
        <v>7</v>
      </c>
      <c r="J72" s="114"/>
      <c r="K72" s="16"/>
    </row>
    <row r="73" spans="2:11" s="1" customFormat="1" ht="166.85" customHeight="1">
      <c r="B73" s="16">
        <v>33</v>
      </c>
      <c r="C73" s="328" t="s">
        <v>209</v>
      </c>
      <c r="D73" s="329"/>
      <c r="E73" s="329"/>
      <c r="F73" s="330" t="s">
        <v>69</v>
      </c>
      <c r="G73" s="330"/>
      <c r="H73" s="8" t="s">
        <v>65</v>
      </c>
      <c r="I73" s="22">
        <v>0</v>
      </c>
      <c r="J73" s="114"/>
      <c r="K73" s="16"/>
    </row>
    <row r="74" spans="2:11" s="1" customFormat="1" ht="165.05" customHeight="1">
      <c r="B74" s="16">
        <v>34</v>
      </c>
      <c r="C74" s="328" t="s">
        <v>210</v>
      </c>
      <c r="D74" s="329"/>
      <c r="E74" s="329"/>
      <c r="F74" s="330" t="s">
        <v>71</v>
      </c>
      <c r="G74" s="330"/>
      <c r="H74" s="8" t="s">
        <v>25</v>
      </c>
      <c r="I74" s="16">
        <v>0</v>
      </c>
      <c r="J74" s="114"/>
      <c r="K74" s="16"/>
    </row>
    <row r="75" spans="2:11" s="1" customFormat="1" ht="409.35" customHeight="1">
      <c r="B75" s="16">
        <v>35</v>
      </c>
      <c r="C75" s="328" t="s">
        <v>211</v>
      </c>
      <c r="D75" s="329"/>
      <c r="E75" s="329"/>
      <c r="F75" s="330" t="s">
        <v>72</v>
      </c>
      <c r="G75" s="330"/>
      <c r="H75" s="8" t="s">
        <v>21</v>
      </c>
      <c r="I75" s="16">
        <v>0</v>
      </c>
      <c r="J75" s="114"/>
      <c r="K75" s="16"/>
    </row>
    <row r="76" spans="2:11" s="1" customFormat="1" ht="201.05" customHeight="1">
      <c r="B76" s="16">
        <v>36</v>
      </c>
      <c r="C76" s="328" t="s">
        <v>212</v>
      </c>
      <c r="D76" s="329"/>
      <c r="E76" s="329"/>
      <c r="F76" s="330" t="s">
        <v>115</v>
      </c>
      <c r="G76" s="330"/>
      <c r="H76" s="16" t="s">
        <v>17</v>
      </c>
      <c r="I76" s="22">
        <f>J122</f>
        <v>112</v>
      </c>
      <c r="J76" s="114"/>
      <c r="K76" s="16"/>
    </row>
    <row r="77" spans="2:11" s="1" customFormat="1" ht="201.05" customHeight="1">
      <c r="B77" s="16">
        <v>37</v>
      </c>
      <c r="C77" s="328" t="s">
        <v>213</v>
      </c>
      <c r="D77" s="329"/>
      <c r="E77" s="329"/>
      <c r="F77" s="330" t="s">
        <v>75</v>
      </c>
      <c r="G77" s="330"/>
      <c r="H77" s="16" t="s">
        <v>17</v>
      </c>
      <c r="I77" s="16">
        <v>0</v>
      </c>
      <c r="J77" s="114"/>
      <c r="K77" s="16"/>
    </row>
    <row r="78" spans="2:11" s="1" customFormat="1" ht="140.94999999999999" customHeight="1">
      <c r="B78" s="16">
        <v>38</v>
      </c>
      <c r="C78" s="329" t="s">
        <v>76</v>
      </c>
      <c r="D78" s="329"/>
      <c r="E78" s="329"/>
      <c r="F78" s="334" t="s">
        <v>77</v>
      </c>
      <c r="G78" s="334"/>
      <c r="H78" s="16" t="s">
        <v>17</v>
      </c>
      <c r="I78" s="24">
        <v>0</v>
      </c>
      <c r="J78" s="114"/>
      <c r="K78" s="16"/>
    </row>
    <row r="79" spans="2:11" s="1" customFormat="1" ht="228.7" customHeight="1">
      <c r="B79" s="16">
        <v>39</v>
      </c>
      <c r="C79" s="329" t="s">
        <v>79</v>
      </c>
      <c r="D79" s="329"/>
      <c r="E79" s="329"/>
      <c r="F79" s="334" t="s">
        <v>80</v>
      </c>
      <c r="G79" s="334"/>
      <c r="H79" s="16" t="s">
        <v>17</v>
      </c>
      <c r="I79" s="24">
        <v>0</v>
      </c>
      <c r="J79" s="114"/>
      <c r="K79" s="16"/>
    </row>
    <row r="80" spans="2:11" s="1" customFormat="1" ht="228.7" customHeight="1">
      <c r="B80" s="16">
        <v>40</v>
      </c>
      <c r="C80" s="333" t="s">
        <v>82</v>
      </c>
      <c r="D80" s="333"/>
      <c r="E80" s="333"/>
      <c r="F80" s="334" t="s">
        <v>83</v>
      </c>
      <c r="G80" s="334"/>
      <c r="H80" s="16" t="s">
        <v>78</v>
      </c>
      <c r="I80" s="24">
        <v>0</v>
      </c>
      <c r="J80" s="114"/>
      <c r="K80" s="16"/>
    </row>
    <row r="81" spans="2:11" s="1" customFormat="1" ht="228.7" customHeight="1">
      <c r="B81" s="16">
        <v>41</v>
      </c>
      <c r="C81" s="329" t="s">
        <v>84</v>
      </c>
      <c r="D81" s="329"/>
      <c r="E81" s="329"/>
      <c r="F81" s="330" t="s">
        <v>85</v>
      </c>
      <c r="G81" s="330"/>
      <c r="H81" s="8" t="s">
        <v>81</v>
      </c>
      <c r="I81" s="16">
        <v>0</v>
      </c>
      <c r="J81" s="114"/>
      <c r="K81" s="16"/>
    </row>
    <row r="82" spans="2:11" s="1" customFormat="1" ht="201.05" customHeight="1">
      <c r="B82" s="16">
        <v>42</v>
      </c>
      <c r="C82" s="333" t="s">
        <v>86</v>
      </c>
      <c r="D82" s="333"/>
      <c r="E82" s="333"/>
      <c r="F82" s="330" t="s">
        <v>87</v>
      </c>
      <c r="G82" s="330"/>
      <c r="H82" s="8" t="s">
        <v>81</v>
      </c>
      <c r="I82" s="16"/>
      <c r="J82" s="114"/>
      <c r="K82" s="16"/>
    </row>
    <row r="83" spans="2:11" s="1" customFormat="1" ht="145.80000000000001" customHeight="1">
      <c r="B83" s="16">
        <v>43</v>
      </c>
      <c r="C83" s="329" t="s">
        <v>89</v>
      </c>
      <c r="D83" s="329"/>
      <c r="E83" s="329"/>
      <c r="F83" s="330" t="s">
        <v>87</v>
      </c>
      <c r="G83" s="330"/>
      <c r="H83" s="8" t="s">
        <v>27</v>
      </c>
      <c r="I83" s="16">
        <v>0</v>
      </c>
      <c r="J83" s="114"/>
      <c r="K83" s="16"/>
    </row>
    <row r="84" spans="2:11" s="1" customFormat="1" ht="161.55000000000001" customHeight="1">
      <c r="B84" s="16">
        <v>44</v>
      </c>
      <c r="C84" s="329" t="s">
        <v>91</v>
      </c>
      <c r="D84" s="329"/>
      <c r="E84" s="329"/>
      <c r="F84" s="330" t="s">
        <v>92</v>
      </c>
      <c r="G84" s="330"/>
      <c r="H84" s="8" t="s">
        <v>17</v>
      </c>
      <c r="I84" s="16">
        <v>0</v>
      </c>
      <c r="J84" s="114"/>
      <c r="K84" s="16"/>
    </row>
    <row r="85" spans="2:11" s="1" customFormat="1" ht="161.55000000000001" customHeight="1">
      <c r="B85" s="16">
        <v>45</v>
      </c>
      <c r="C85" s="329" t="s">
        <v>214</v>
      </c>
      <c r="D85" s="329"/>
      <c r="E85" s="329"/>
      <c r="F85" s="330" t="s">
        <v>94</v>
      </c>
      <c r="G85" s="330"/>
      <c r="H85" s="8" t="s">
        <v>215</v>
      </c>
      <c r="I85" s="16">
        <v>0</v>
      </c>
      <c r="J85" s="114"/>
      <c r="K85" s="16"/>
    </row>
    <row r="86" spans="2:11" s="1" customFormat="1" ht="136.44999999999999" customHeight="1">
      <c r="B86" s="16">
        <v>46</v>
      </c>
      <c r="C86" s="329" t="s">
        <v>216</v>
      </c>
      <c r="D86" s="329"/>
      <c r="E86" s="329"/>
      <c r="F86" s="330" t="s">
        <v>96</v>
      </c>
      <c r="G86" s="330"/>
      <c r="H86" s="8" t="s">
        <v>17</v>
      </c>
      <c r="I86" s="22">
        <v>0</v>
      </c>
      <c r="J86" s="114"/>
      <c r="K86" s="16"/>
    </row>
    <row r="87" spans="2:11" s="1" customFormat="1" ht="167.95" customHeight="1">
      <c r="B87" s="16">
        <v>47</v>
      </c>
      <c r="C87" s="329" t="s">
        <v>97</v>
      </c>
      <c r="D87" s="329"/>
      <c r="E87" s="329"/>
      <c r="F87" s="330" t="s">
        <v>98</v>
      </c>
      <c r="G87" s="330"/>
      <c r="H87" s="8" t="s">
        <v>78</v>
      </c>
      <c r="I87" s="22">
        <v>0</v>
      </c>
      <c r="J87" s="114"/>
      <c r="K87" s="16">
        <v>0</v>
      </c>
    </row>
    <row r="88" spans="2:11" s="1" customFormat="1" ht="176.5" customHeight="1">
      <c r="B88" s="16">
        <v>48</v>
      </c>
      <c r="C88" s="329" t="s">
        <v>99</v>
      </c>
      <c r="D88" s="329"/>
      <c r="E88" s="329"/>
      <c r="F88" s="331" t="s">
        <v>100</v>
      </c>
      <c r="G88" s="332"/>
      <c r="H88" s="16" t="s">
        <v>217</v>
      </c>
      <c r="I88" s="16">
        <v>0</v>
      </c>
      <c r="J88" s="118"/>
      <c r="K88" s="20"/>
    </row>
    <row r="89" spans="2:11" s="1" customFormat="1" ht="162.65" customHeight="1">
      <c r="B89" s="16">
        <v>49</v>
      </c>
      <c r="C89" s="333" t="s">
        <v>102</v>
      </c>
      <c r="D89" s="333"/>
      <c r="E89" s="333"/>
      <c r="F89" s="331" t="s">
        <v>258</v>
      </c>
      <c r="G89" s="332"/>
      <c r="H89" s="16" t="s">
        <v>15</v>
      </c>
      <c r="I89" s="16">
        <v>0</v>
      </c>
      <c r="J89" s="119"/>
      <c r="K89" s="16"/>
    </row>
    <row r="90" spans="2:11" s="1" customFormat="1" ht="196.4" customHeight="1">
      <c r="B90" s="16">
        <v>50</v>
      </c>
      <c r="C90" s="333" t="s">
        <v>104</v>
      </c>
      <c r="D90" s="333"/>
      <c r="E90" s="333"/>
      <c r="F90" s="331" t="s">
        <v>105</v>
      </c>
      <c r="G90" s="332"/>
      <c r="H90" s="16" t="s">
        <v>217</v>
      </c>
      <c r="I90" s="16">
        <v>0</v>
      </c>
      <c r="J90" s="119"/>
      <c r="K90" s="16"/>
    </row>
    <row r="91" spans="2:11" s="1" customFormat="1">
      <c r="B91" s="325" t="s">
        <v>219</v>
      </c>
      <c r="C91" s="326"/>
      <c r="D91" s="327"/>
      <c r="E91" s="17" t="s">
        <v>220</v>
      </c>
      <c r="F91" s="17"/>
      <c r="G91" s="17" t="s">
        <v>221</v>
      </c>
      <c r="H91" s="17" t="s">
        <v>222</v>
      </c>
      <c r="I91" s="7" t="s">
        <v>223</v>
      </c>
      <c r="J91" s="120" t="s">
        <v>5</v>
      </c>
      <c r="K91" s="17" t="s">
        <v>4</v>
      </c>
    </row>
    <row r="92" spans="2:11" s="1" customFormat="1">
      <c r="B92" s="7"/>
      <c r="C92" s="7"/>
      <c r="D92" s="7"/>
      <c r="E92" s="17"/>
      <c r="F92" s="17"/>
      <c r="G92" s="17"/>
      <c r="H92" s="17"/>
      <c r="I92" s="7"/>
      <c r="J92" s="120"/>
      <c r="K92" s="17"/>
    </row>
    <row r="93" spans="2:11" s="1" customFormat="1" ht="22.35" customHeight="1">
      <c r="B93" s="328" t="s">
        <v>224</v>
      </c>
      <c r="C93" s="328"/>
      <c r="D93" s="328"/>
      <c r="E93" s="328"/>
      <c r="F93" s="13"/>
      <c r="G93" s="13"/>
      <c r="H93" s="13"/>
      <c r="I93" s="8"/>
      <c r="J93" s="121"/>
      <c r="K93" s="17"/>
    </row>
    <row r="94" spans="2:11" s="1" customFormat="1">
      <c r="B94" s="317" t="s">
        <v>309</v>
      </c>
      <c r="C94" s="317"/>
      <c r="D94" s="317"/>
      <c r="E94" s="7">
        <v>1</v>
      </c>
      <c r="F94" s="13"/>
      <c r="G94" s="8">
        <v>5</v>
      </c>
      <c r="H94" s="8">
        <v>2</v>
      </c>
      <c r="I94" s="24">
        <v>5</v>
      </c>
      <c r="J94" s="122">
        <f>G94*H94*I94</f>
        <v>50</v>
      </c>
      <c r="K94" s="17"/>
    </row>
    <row r="95" spans="2:11" s="1" customFormat="1">
      <c r="B95" s="413" t="s">
        <v>588</v>
      </c>
      <c r="C95" s="414"/>
      <c r="D95" s="415"/>
      <c r="E95" s="7">
        <v>1</v>
      </c>
      <c r="F95" s="13"/>
      <c r="G95" s="8">
        <v>5</v>
      </c>
      <c r="H95" s="8">
        <v>2</v>
      </c>
      <c r="I95" s="24">
        <v>5</v>
      </c>
      <c r="J95" s="122">
        <f>E95*G95*H95*I95</f>
        <v>50</v>
      </c>
      <c r="K95" s="17"/>
    </row>
    <row r="96" spans="2:11" s="1" customFormat="1">
      <c r="B96" s="115" t="s">
        <v>589</v>
      </c>
      <c r="C96" s="116"/>
      <c r="D96" s="117"/>
      <c r="E96" s="7">
        <v>1</v>
      </c>
      <c r="F96" s="13"/>
      <c r="G96" s="8">
        <v>5</v>
      </c>
      <c r="H96" s="8">
        <v>2</v>
      </c>
      <c r="I96" s="24">
        <v>5</v>
      </c>
      <c r="J96" s="122">
        <f>G96*H96*I96</f>
        <v>50</v>
      </c>
      <c r="K96" s="17"/>
    </row>
    <row r="97" spans="2:11" s="1" customFormat="1">
      <c r="B97" s="317" t="s">
        <v>499</v>
      </c>
      <c r="C97" s="317"/>
      <c r="D97" s="317"/>
      <c r="E97" s="7"/>
      <c r="F97" s="13"/>
      <c r="G97" s="8"/>
      <c r="H97" s="8"/>
      <c r="I97" s="24"/>
      <c r="J97" s="122">
        <f>SUM(J94:J96)</f>
        <v>150</v>
      </c>
      <c r="K97" s="17"/>
    </row>
    <row r="98" spans="2:11" s="1" customFormat="1">
      <c r="B98" s="317" t="s">
        <v>230</v>
      </c>
      <c r="C98" s="317"/>
      <c r="D98" s="317"/>
      <c r="E98" s="7"/>
      <c r="F98" s="13"/>
      <c r="G98" s="8"/>
      <c r="H98" s="8"/>
      <c r="I98" s="24"/>
      <c r="J98" s="122">
        <f>J97*0.1</f>
        <v>15</v>
      </c>
      <c r="K98" s="17"/>
    </row>
    <row r="99" spans="2:11" s="1" customFormat="1">
      <c r="B99" s="318" t="s">
        <v>227</v>
      </c>
      <c r="C99" s="318"/>
      <c r="D99" s="318"/>
      <c r="E99" s="5"/>
      <c r="F99" s="13"/>
      <c r="G99" s="13"/>
      <c r="H99" s="13"/>
      <c r="I99" s="24"/>
      <c r="J99" s="122">
        <f>J97+J98</f>
        <v>165</v>
      </c>
      <c r="K99" s="8" t="s">
        <v>21</v>
      </c>
    </row>
    <row r="100" spans="2:11" s="1" customFormat="1">
      <c r="B100" s="318" t="s">
        <v>227</v>
      </c>
      <c r="C100" s="318"/>
      <c r="D100" s="318"/>
      <c r="E100" s="5"/>
      <c r="F100" s="13"/>
      <c r="G100" s="13"/>
      <c r="H100" s="13"/>
      <c r="I100" s="24"/>
      <c r="J100" s="122">
        <f>ROUNDUP(J99,0)</f>
        <v>165</v>
      </c>
      <c r="K100" s="8" t="s">
        <v>21</v>
      </c>
    </row>
    <row r="101" spans="2:11" s="1" customFormat="1">
      <c r="B101" s="14"/>
      <c r="C101" s="7"/>
      <c r="D101" s="7"/>
      <c r="E101" s="17"/>
      <c r="F101" s="17"/>
      <c r="G101" s="17"/>
      <c r="H101" s="17"/>
      <c r="I101" s="7"/>
      <c r="J101" s="120"/>
      <c r="K101" s="17"/>
    </row>
    <row r="102" spans="2:11" s="1" customFormat="1">
      <c r="B102" s="433" t="s">
        <v>590</v>
      </c>
      <c r="C102" s="324"/>
      <c r="D102" s="324"/>
      <c r="E102" s="5"/>
      <c r="F102" s="13"/>
      <c r="G102" s="13"/>
      <c r="H102" s="13"/>
      <c r="I102" s="24"/>
      <c r="J102" s="105"/>
      <c r="K102" s="8"/>
    </row>
    <row r="103" spans="2:11" s="1" customFormat="1">
      <c r="B103" s="317" t="s">
        <v>225</v>
      </c>
      <c r="C103" s="317"/>
      <c r="D103" s="317"/>
      <c r="E103" s="5"/>
      <c r="F103" s="5"/>
      <c r="G103" s="13"/>
      <c r="H103" s="13"/>
      <c r="I103" s="8"/>
      <c r="J103" s="122">
        <f>J33</f>
        <v>4.5</v>
      </c>
      <c r="K103" s="8"/>
    </row>
    <row r="104" spans="2:11" s="1" customFormat="1">
      <c r="B104" s="317" t="s">
        <v>230</v>
      </c>
      <c r="C104" s="317"/>
      <c r="D104" s="317"/>
      <c r="E104" s="5"/>
      <c r="F104" s="5"/>
      <c r="G104" s="13"/>
      <c r="H104" s="13"/>
      <c r="I104" s="8"/>
      <c r="J104" s="122">
        <f>J103*0.1</f>
        <v>0.45</v>
      </c>
      <c r="K104" s="8"/>
    </row>
    <row r="105" spans="2:11" s="1" customFormat="1">
      <c r="B105" s="318" t="s">
        <v>227</v>
      </c>
      <c r="C105" s="318"/>
      <c r="D105" s="318"/>
      <c r="E105" s="5"/>
      <c r="F105" s="5"/>
      <c r="G105" s="13"/>
      <c r="H105" s="13"/>
      <c r="I105" s="8"/>
      <c r="J105" s="122">
        <f>SUM(J103:J104)</f>
        <v>4.95</v>
      </c>
      <c r="K105" s="8"/>
    </row>
    <row r="106" spans="2:11" s="1" customFormat="1">
      <c r="B106" s="318" t="s">
        <v>227</v>
      </c>
      <c r="C106" s="318"/>
      <c r="D106" s="318"/>
      <c r="E106" s="5"/>
      <c r="F106" s="5"/>
      <c r="G106" s="13"/>
      <c r="H106" s="13"/>
      <c r="I106" s="8"/>
      <c r="J106" s="122">
        <f>ROUNDUP(J105,0)</f>
        <v>5</v>
      </c>
      <c r="K106" s="8" t="s">
        <v>169</v>
      </c>
    </row>
    <row r="107" spans="2:11" s="1" customFormat="1">
      <c r="B107" s="14"/>
      <c r="C107" s="8"/>
      <c r="D107" s="8"/>
      <c r="E107" s="13"/>
      <c r="F107" s="13"/>
      <c r="G107" s="13"/>
      <c r="H107" s="13"/>
      <c r="I107" s="8"/>
      <c r="J107" s="108"/>
      <c r="K107" s="14"/>
    </row>
    <row r="108" spans="2:11" s="1" customFormat="1">
      <c r="B108" s="324" t="s">
        <v>501</v>
      </c>
      <c r="C108" s="324"/>
      <c r="D108" s="324"/>
      <c r="E108" s="82"/>
      <c r="F108" s="82"/>
      <c r="G108" s="13"/>
      <c r="H108" s="13"/>
      <c r="I108" s="8"/>
      <c r="J108" s="108"/>
      <c r="K108" s="14"/>
    </row>
    <row r="109" spans="2:11" s="1" customFormat="1">
      <c r="B109" s="317" t="s">
        <v>225</v>
      </c>
      <c r="C109" s="317"/>
      <c r="D109" s="317"/>
      <c r="E109" s="73"/>
      <c r="F109" s="73"/>
      <c r="G109" s="13"/>
      <c r="H109" s="13"/>
      <c r="I109" s="8"/>
      <c r="J109" s="122">
        <f>J29</f>
        <v>14.5</v>
      </c>
      <c r="K109" s="14"/>
    </row>
    <row r="110" spans="2:11" s="1" customFormat="1">
      <c r="B110" s="317" t="s">
        <v>230</v>
      </c>
      <c r="C110" s="317"/>
      <c r="D110" s="317"/>
      <c r="E110" s="73"/>
      <c r="F110" s="73"/>
      <c r="G110" s="13"/>
      <c r="H110" s="13"/>
      <c r="I110" s="8"/>
      <c r="J110" s="122">
        <f>J109*0.1</f>
        <v>1.4500000000000002</v>
      </c>
      <c r="K110" s="14"/>
    </row>
    <row r="111" spans="2:11" s="1" customFormat="1">
      <c r="B111" s="318" t="s">
        <v>227</v>
      </c>
      <c r="C111" s="318"/>
      <c r="D111" s="318"/>
      <c r="E111" s="73"/>
      <c r="F111" s="73"/>
      <c r="G111" s="13"/>
      <c r="H111" s="13"/>
      <c r="I111" s="8"/>
      <c r="J111" s="122">
        <f>SUM(J109:J110)</f>
        <v>15.95</v>
      </c>
      <c r="K111" s="8"/>
    </row>
    <row r="112" spans="2:11" s="1" customFormat="1">
      <c r="B112" s="318" t="s">
        <v>227</v>
      </c>
      <c r="C112" s="318"/>
      <c r="D112" s="318"/>
      <c r="E112" s="73"/>
      <c r="F112" s="73"/>
      <c r="G112" s="13"/>
      <c r="H112" s="13"/>
      <c r="I112" s="8"/>
      <c r="J112" s="122">
        <f>ROUND(J111,0)</f>
        <v>16</v>
      </c>
      <c r="K112" s="8" t="s">
        <v>81</v>
      </c>
    </row>
    <row r="113" spans="2:11" s="1" customFormat="1">
      <c r="B113" s="324" t="s">
        <v>591</v>
      </c>
      <c r="C113" s="324"/>
      <c r="D113" s="324"/>
      <c r="E113" s="5"/>
      <c r="F113" s="13"/>
      <c r="G113" s="13"/>
      <c r="H113" s="13"/>
      <c r="I113" s="24"/>
      <c r="J113" s="105"/>
      <c r="K113" s="8"/>
    </row>
    <row r="114" spans="2:11" s="1" customFormat="1">
      <c r="B114" s="317" t="s">
        <v>225</v>
      </c>
      <c r="C114" s="317"/>
      <c r="D114" s="317"/>
      <c r="E114" s="5"/>
      <c r="F114" s="5"/>
      <c r="G114" s="13"/>
      <c r="H114" s="13"/>
      <c r="I114" s="8"/>
      <c r="J114" s="123">
        <f>J30</f>
        <v>5.87</v>
      </c>
      <c r="K114" s="8"/>
    </row>
    <row r="115" spans="2:11" s="1" customFormat="1">
      <c r="B115" s="317" t="s">
        <v>230</v>
      </c>
      <c r="C115" s="317"/>
      <c r="D115" s="317"/>
      <c r="E115" s="5"/>
      <c r="F115" s="5"/>
      <c r="G115" s="13"/>
      <c r="H115" s="13"/>
      <c r="I115" s="8"/>
      <c r="J115" s="122">
        <f>J114*0.1</f>
        <v>0.58700000000000008</v>
      </c>
      <c r="K115" s="8"/>
    </row>
    <row r="116" spans="2:11" s="1" customFormat="1">
      <c r="B116" s="318" t="s">
        <v>227</v>
      </c>
      <c r="C116" s="318"/>
      <c r="D116" s="318"/>
      <c r="E116" s="5"/>
      <c r="F116" s="5"/>
      <c r="G116" s="13"/>
      <c r="H116" s="13"/>
      <c r="I116" s="8"/>
      <c r="J116" s="122">
        <f>SUM(J114:J115)</f>
        <v>6.4569999999999999</v>
      </c>
    </row>
    <row r="117" spans="2:11" s="1" customFormat="1">
      <c r="B117" s="7"/>
      <c r="C117" s="30"/>
      <c r="D117" s="30" t="s">
        <v>227</v>
      </c>
      <c r="E117" s="5"/>
      <c r="F117" s="5"/>
      <c r="G117" s="13"/>
      <c r="H117" s="13"/>
      <c r="I117" s="8"/>
      <c r="J117" s="122">
        <f>ROUNDUP(J116,0)</f>
        <v>7</v>
      </c>
      <c r="K117" s="8" t="s">
        <v>169</v>
      </c>
    </row>
    <row r="118" spans="2:11" s="1" customFormat="1">
      <c r="B118" s="401" t="s">
        <v>592</v>
      </c>
      <c r="C118" s="402"/>
      <c r="D118" s="402"/>
      <c r="E118" s="403"/>
      <c r="F118" s="5"/>
      <c r="G118" s="82"/>
      <c r="H118" s="13"/>
      <c r="I118" s="8"/>
      <c r="J118" s="122"/>
      <c r="K118" s="14"/>
    </row>
    <row r="119" spans="2:11">
      <c r="B119" s="317" t="s">
        <v>225</v>
      </c>
      <c r="C119" s="317"/>
      <c r="D119" s="317"/>
      <c r="E119" s="5"/>
      <c r="F119" s="5"/>
      <c r="G119" s="82"/>
      <c r="H119" s="13"/>
      <c r="I119" s="8"/>
      <c r="J119" s="122">
        <f>J34</f>
        <v>101.5</v>
      </c>
      <c r="K119" s="1"/>
    </row>
    <row r="120" spans="2:11">
      <c r="B120" s="317" t="s">
        <v>230</v>
      </c>
      <c r="C120" s="317"/>
      <c r="D120" s="317"/>
      <c r="E120" s="5"/>
      <c r="F120" s="5"/>
      <c r="G120" s="82"/>
      <c r="H120" s="13"/>
      <c r="I120" s="8"/>
      <c r="J120" s="122">
        <f>J119*0.1</f>
        <v>10.15</v>
      </c>
      <c r="K120" s="14"/>
    </row>
    <row r="121" spans="2:11">
      <c r="B121" s="318" t="s">
        <v>227</v>
      </c>
      <c r="C121" s="318"/>
      <c r="D121" s="318"/>
      <c r="E121" s="5"/>
      <c r="F121" s="5"/>
      <c r="G121" s="82"/>
      <c r="H121" s="13"/>
      <c r="I121" s="8"/>
      <c r="J121" s="122">
        <f>SUM(J119:J120)</f>
        <v>111.65</v>
      </c>
      <c r="K121" s="14"/>
    </row>
    <row r="122" spans="2:11">
      <c r="B122" s="318" t="s">
        <v>227</v>
      </c>
      <c r="C122" s="318"/>
      <c r="D122" s="318"/>
      <c r="E122" s="5"/>
      <c r="F122" s="5"/>
      <c r="G122" s="82"/>
      <c r="H122" s="13"/>
      <c r="I122" s="8"/>
      <c r="J122" s="122">
        <f>ROUNDUP(J121,0)</f>
        <v>112</v>
      </c>
      <c r="K122" s="14" t="s">
        <v>169</v>
      </c>
    </row>
    <row r="123" spans="2:11">
      <c r="B123" s="322" t="s">
        <v>593</v>
      </c>
      <c r="C123" s="322"/>
      <c r="D123" s="322"/>
      <c r="E123" s="322"/>
      <c r="F123" s="5"/>
      <c r="G123" s="13"/>
      <c r="H123" s="13"/>
      <c r="I123" s="8"/>
      <c r="J123" s="85"/>
      <c r="K123" s="8"/>
    </row>
    <row r="124" spans="2:11">
      <c r="B124" s="317" t="s">
        <v>225</v>
      </c>
      <c r="C124" s="317"/>
      <c r="D124" s="317"/>
      <c r="E124" s="5"/>
      <c r="F124" s="5"/>
      <c r="G124" s="13"/>
      <c r="H124" s="13"/>
      <c r="I124" s="8"/>
      <c r="J124" s="85">
        <f>J31</f>
        <v>6</v>
      </c>
      <c r="K124" s="14"/>
    </row>
    <row r="125" spans="2:11">
      <c r="B125" s="317" t="s">
        <v>234</v>
      </c>
      <c r="C125" s="317"/>
      <c r="D125" s="317"/>
      <c r="E125" s="5"/>
      <c r="F125" s="5"/>
      <c r="G125" s="323"/>
      <c r="H125" s="323"/>
      <c r="I125" s="323"/>
      <c r="J125" s="85">
        <f>J124/0.3</f>
        <v>20</v>
      </c>
      <c r="K125" s="14"/>
    </row>
    <row r="126" spans="2:11">
      <c r="B126" s="321" t="s">
        <v>230</v>
      </c>
      <c r="C126" s="321"/>
      <c r="D126" s="321"/>
      <c r="E126" s="82"/>
      <c r="F126" s="82"/>
      <c r="G126" s="82"/>
      <c r="H126" s="13"/>
      <c r="I126" s="8"/>
      <c r="J126" s="85">
        <f>J125*0.1</f>
        <v>2</v>
      </c>
      <c r="K126" s="8" t="s">
        <v>235</v>
      </c>
    </row>
    <row r="127" spans="2:11">
      <c r="B127" s="318" t="s">
        <v>227</v>
      </c>
      <c r="C127" s="318"/>
      <c r="D127" s="318"/>
      <c r="E127" s="13"/>
      <c r="F127" s="13"/>
      <c r="G127" s="13"/>
      <c r="H127" s="13"/>
      <c r="I127" s="13"/>
      <c r="J127" s="86">
        <f>J125+J126</f>
        <v>22</v>
      </c>
      <c r="K127" s="8" t="s">
        <v>235</v>
      </c>
    </row>
    <row r="128" spans="2:11">
      <c r="B128" s="318" t="s">
        <v>227</v>
      </c>
      <c r="C128" s="318"/>
      <c r="D128" s="318"/>
      <c r="E128" s="13"/>
      <c r="F128" s="13"/>
      <c r="G128" s="13"/>
      <c r="H128" s="13"/>
      <c r="I128" s="13"/>
      <c r="J128" s="87">
        <f>ROUNDUP(J127,0)</f>
        <v>22</v>
      </c>
      <c r="K128" s="14"/>
    </row>
    <row r="129" spans="2:11">
      <c r="B129" s="14"/>
      <c r="C129" s="8"/>
      <c r="D129" s="8"/>
      <c r="E129" s="13"/>
      <c r="F129" s="13"/>
      <c r="G129" s="13"/>
      <c r="H129" s="13"/>
      <c r="I129" s="13"/>
      <c r="J129" s="88"/>
      <c r="K129" s="14"/>
    </row>
    <row r="130" spans="2:11">
      <c r="B130" s="322" t="s">
        <v>594</v>
      </c>
      <c r="C130" s="322"/>
      <c r="D130" s="322"/>
      <c r="E130" s="322"/>
      <c r="F130" s="5"/>
      <c r="G130" s="13"/>
      <c r="H130" s="13"/>
      <c r="I130" s="8"/>
      <c r="J130" s="85"/>
      <c r="K130" s="8"/>
    </row>
    <row r="131" spans="2:11">
      <c r="B131" s="317" t="s">
        <v>225</v>
      </c>
      <c r="C131" s="317"/>
      <c r="D131" s="317"/>
      <c r="E131" s="5"/>
      <c r="F131" s="5"/>
      <c r="G131" s="13"/>
      <c r="H131" s="13"/>
      <c r="I131" s="8"/>
      <c r="J131" s="85">
        <f>J128</f>
        <v>22</v>
      </c>
      <c r="K131" s="14"/>
    </row>
    <row r="132" spans="2:11">
      <c r="B132" s="317" t="s">
        <v>237</v>
      </c>
      <c r="C132" s="317"/>
      <c r="D132" s="317"/>
      <c r="E132" s="5"/>
      <c r="F132" s="5"/>
      <c r="G132" s="323"/>
      <c r="H132" s="323"/>
      <c r="I132" s="323"/>
      <c r="J132" s="85">
        <f>J131*0.5</f>
        <v>11</v>
      </c>
      <c r="K132" s="14"/>
    </row>
    <row r="133" spans="2:11">
      <c r="B133" s="317" t="s">
        <v>230</v>
      </c>
      <c r="C133" s="317"/>
      <c r="D133" s="317"/>
      <c r="E133" s="5"/>
      <c r="F133" s="5"/>
      <c r="G133" s="14"/>
      <c r="H133" s="14"/>
      <c r="I133" s="14"/>
      <c r="J133" s="85">
        <f>J132*0.1</f>
        <v>1.1000000000000001</v>
      </c>
      <c r="K133" s="14"/>
    </row>
    <row r="134" spans="2:11">
      <c r="B134" s="318" t="s">
        <v>227</v>
      </c>
      <c r="C134" s="318"/>
      <c r="D134" s="318"/>
      <c r="E134" s="82"/>
      <c r="F134" s="82"/>
      <c r="G134" s="82"/>
      <c r="H134" s="13"/>
      <c r="I134" s="8"/>
      <c r="J134" s="85">
        <f>SUM(J132:J133)</f>
        <v>12.1</v>
      </c>
      <c r="K134" s="8" t="s">
        <v>239</v>
      </c>
    </row>
    <row r="135" spans="2:11">
      <c r="B135" s="318" t="s">
        <v>227</v>
      </c>
      <c r="C135" s="318"/>
      <c r="D135" s="318"/>
      <c r="E135" s="13"/>
      <c r="F135" s="13"/>
      <c r="G135" s="13"/>
      <c r="H135" s="13"/>
      <c r="I135" s="13"/>
      <c r="J135" s="89">
        <f>ROUNDUP(J134,0)</f>
        <v>13</v>
      </c>
      <c r="K135" s="8" t="s">
        <v>239</v>
      </c>
    </row>
    <row r="136" spans="2:11">
      <c r="B136" s="14"/>
      <c r="C136" s="8"/>
      <c r="D136" s="8"/>
      <c r="E136" s="13"/>
      <c r="F136" s="13"/>
      <c r="G136" s="13"/>
      <c r="H136" s="13"/>
      <c r="I136" s="13"/>
      <c r="J136" s="88"/>
      <c r="K136" s="14"/>
    </row>
    <row r="137" spans="2:11">
      <c r="B137" s="322" t="s">
        <v>595</v>
      </c>
      <c r="C137" s="322"/>
      <c r="D137" s="322"/>
      <c r="E137" s="322"/>
      <c r="F137" s="5"/>
      <c r="G137" s="13"/>
      <c r="H137" s="13"/>
      <c r="I137" s="8"/>
      <c r="J137" s="85"/>
      <c r="K137" s="8"/>
    </row>
    <row r="138" spans="2:11">
      <c r="B138" s="317" t="s">
        <v>225</v>
      </c>
      <c r="C138" s="317"/>
      <c r="D138" s="317"/>
      <c r="E138" s="5"/>
      <c r="F138" s="5"/>
      <c r="G138" s="13"/>
      <c r="H138" s="13"/>
      <c r="I138" s="8"/>
      <c r="J138" s="85">
        <f>J31</f>
        <v>6</v>
      </c>
      <c r="K138" s="14"/>
    </row>
    <row r="139" spans="2:11">
      <c r="B139" s="317" t="s">
        <v>230</v>
      </c>
      <c r="C139" s="317"/>
      <c r="D139" s="317"/>
      <c r="E139" s="5"/>
      <c r="F139" s="5"/>
      <c r="G139" s="323"/>
      <c r="H139" s="323"/>
      <c r="I139" s="323"/>
      <c r="J139" s="85">
        <f>J138*0.1</f>
        <v>0.60000000000000009</v>
      </c>
      <c r="K139" s="14"/>
    </row>
    <row r="140" spans="2:11">
      <c r="B140" s="318" t="s">
        <v>227</v>
      </c>
      <c r="C140" s="318"/>
      <c r="D140" s="318"/>
      <c r="E140" s="82"/>
      <c r="F140" s="82"/>
      <c r="G140" s="82"/>
      <c r="H140" s="13"/>
      <c r="I140" s="8"/>
      <c r="J140" s="85">
        <f>SUM(J138:J139)</f>
        <v>6.6</v>
      </c>
      <c r="K140" s="8" t="s">
        <v>81</v>
      </c>
    </row>
    <row r="141" spans="2:11">
      <c r="B141" s="318" t="s">
        <v>227</v>
      </c>
      <c r="C141" s="318"/>
      <c r="D141" s="318"/>
      <c r="E141" s="13"/>
      <c r="F141" s="13"/>
      <c r="G141" s="13"/>
      <c r="H141" s="13"/>
      <c r="I141" s="13"/>
      <c r="J141" s="89">
        <f>ROUNDUP(J140,0)</f>
        <v>7</v>
      </c>
      <c r="K141" s="8" t="s">
        <v>81</v>
      </c>
    </row>
    <row r="143" spans="2:11">
      <c r="B143" s="322" t="s">
        <v>596</v>
      </c>
      <c r="C143" s="322"/>
      <c r="D143" s="322"/>
      <c r="E143" s="322"/>
      <c r="F143" s="5"/>
      <c r="G143" s="13"/>
      <c r="H143" s="13"/>
      <c r="I143" s="8"/>
      <c r="J143" s="85"/>
      <c r="K143" s="8"/>
    </row>
    <row r="144" spans="2:11">
      <c r="B144" s="317" t="s">
        <v>225</v>
      </c>
      <c r="C144" s="317"/>
      <c r="D144" s="317"/>
      <c r="E144" s="5"/>
      <c r="F144" s="5"/>
      <c r="G144" s="431">
        <f>J32</f>
        <v>0.63700000000000001</v>
      </c>
      <c r="H144" s="432"/>
      <c r="I144" s="8">
        <v>0.15</v>
      </c>
      <c r="J144" s="85">
        <f>G144*I144</f>
        <v>9.5549999999999996E-2</v>
      </c>
      <c r="K144" s="14"/>
    </row>
    <row r="145" spans="2:11">
      <c r="B145" s="317" t="s">
        <v>230</v>
      </c>
      <c r="C145" s="317"/>
      <c r="D145" s="317"/>
      <c r="E145" s="5"/>
      <c r="F145" s="5"/>
      <c r="G145" s="323"/>
      <c r="H145" s="323"/>
      <c r="I145" s="323"/>
      <c r="J145" s="85">
        <f>J144*0.1</f>
        <v>9.555000000000001E-3</v>
      </c>
      <c r="K145" s="14"/>
    </row>
    <row r="146" spans="2:11">
      <c r="B146" s="318" t="s">
        <v>227</v>
      </c>
      <c r="C146" s="318"/>
      <c r="D146" s="318"/>
      <c r="E146" s="82"/>
      <c r="F146" s="82"/>
      <c r="G146" s="82"/>
      <c r="H146" s="13"/>
      <c r="I146" s="8"/>
      <c r="J146" s="85">
        <f>SUM(J144:J145)</f>
        <v>0.105105</v>
      </c>
      <c r="K146" s="8" t="s">
        <v>228</v>
      </c>
    </row>
    <row r="147" spans="2:11">
      <c r="B147" s="318" t="s">
        <v>227</v>
      </c>
      <c r="C147" s="318"/>
      <c r="D147" s="318"/>
      <c r="E147" s="13"/>
      <c r="F147" s="13"/>
      <c r="G147" s="13"/>
      <c r="H147" s="13"/>
      <c r="I147" s="13"/>
      <c r="J147" s="89">
        <f>ROUNDUP(J146,0)</f>
        <v>1</v>
      </c>
      <c r="K147" s="8" t="s">
        <v>228</v>
      </c>
    </row>
  </sheetData>
  <mergeCells count="176">
    <mergeCell ref="E9:K9"/>
    <mergeCell ref="G13:I13"/>
    <mergeCell ref="C28:D28"/>
    <mergeCell ref="C29:D29"/>
    <mergeCell ref="C30:D30"/>
    <mergeCell ref="C31:D31"/>
    <mergeCell ref="C32:D32"/>
    <mergeCell ref="C33:D33"/>
    <mergeCell ref="C34:D34"/>
    <mergeCell ref="J13:J14"/>
    <mergeCell ref="K13:K14"/>
    <mergeCell ref="K17:K19"/>
    <mergeCell ref="K21:K23"/>
    <mergeCell ref="B38:J38"/>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C85:E85"/>
    <mergeCell ref="F85:G85"/>
    <mergeCell ref="C86:E86"/>
    <mergeCell ref="F86:G86"/>
    <mergeCell ref="C87:E87"/>
    <mergeCell ref="F87:G87"/>
    <mergeCell ref="C88:E88"/>
    <mergeCell ref="F88:G88"/>
    <mergeCell ref="C89:E89"/>
    <mergeCell ref="F89:G89"/>
    <mergeCell ref="C90:E90"/>
    <mergeCell ref="F90:G90"/>
    <mergeCell ref="B91:D91"/>
    <mergeCell ref="B93:E93"/>
    <mergeCell ref="B94:D94"/>
    <mergeCell ref="B95:D95"/>
    <mergeCell ref="B97:D97"/>
    <mergeCell ref="B98:D98"/>
    <mergeCell ref="B99:D99"/>
    <mergeCell ref="B100:D100"/>
    <mergeCell ref="B102:D102"/>
    <mergeCell ref="B103:D103"/>
    <mergeCell ref="B104:D104"/>
    <mergeCell ref="B105:D105"/>
    <mergeCell ref="B106:D106"/>
    <mergeCell ref="B108:D108"/>
    <mergeCell ref="B109:D109"/>
    <mergeCell ref="B110:D110"/>
    <mergeCell ref="B111:D111"/>
    <mergeCell ref="B112:D112"/>
    <mergeCell ref="B113:D113"/>
    <mergeCell ref="B114:D114"/>
    <mergeCell ref="B115:D115"/>
    <mergeCell ref="B116:D116"/>
    <mergeCell ref="B118:E118"/>
    <mergeCell ref="G132:I132"/>
    <mergeCell ref="B133:D133"/>
    <mergeCell ref="B134:D134"/>
    <mergeCell ref="B135:D135"/>
    <mergeCell ref="B119:D119"/>
    <mergeCell ref="B120:D120"/>
    <mergeCell ref="B121:D121"/>
    <mergeCell ref="B122:D122"/>
    <mergeCell ref="B123:E123"/>
    <mergeCell ref="B124:D124"/>
    <mergeCell ref="B125:D125"/>
    <mergeCell ref="G125:I125"/>
    <mergeCell ref="B126:D126"/>
    <mergeCell ref="B145:D145"/>
    <mergeCell ref="G145:I145"/>
    <mergeCell ref="B146:D146"/>
    <mergeCell ref="B147:D147"/>
    <mergeCell ref="B13:B14"/>
    <mergeCell ref="C13:C14"/>
    <mergeCell ref="C17:C19"/>
    <mergeCell ref="D13:D14"/>
    <mergeCell ref="D17:D19"/>
    <mergeCell ref="E13:E14"/>
    <mergeCell ref="B137:E137"/>
    <mergeCell ref="B138:D138"/>
    <mergeCell ref="B139:D139"/>
    <mergeCell ref="G139:I139"/>
    <mergeCell ref="B140:D140"/>
    <mergeCell ref="B141:D141"/>
    <mergeCell ref="B143:E143"/>
    <mergeCell ref="B144:D144"/>
    <mergeCell ref="G144:H144"/>
    <mergeCell ref="B127:D127"/>
    <mergeCell ref="B128:D128"/>
    <mergeCell ref="B130:E130"/>
    <mergeCell ref="B131:D131"/>
    <mergeCell ref="B132:D132"/>
  </mergeCells>
  <pageMargins left="0.75" right="0.75" top="1" bottom="1" header="0.5" footer="0.5"/>
  <pageSetup scale="3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2:N141"/>
  <sheetViews>
    <sheetView view="pageBreakPreview" zoomScale="70" zoomScaleNormal="42" workbookViewId="0"/>
  </sheetViews>
  <sheetFormatPr defaultColWidth="8.88671875" defaultRowHeight="14.8"/>
  <cols>
    <col min="1" max="1" width="8.88671875" style="42"/>
    <col min="2" max="2" width="29.88671875" style="43" customWidth="1"/>
    <col min="3" max="3" width="21.88671875" style="44" customWidth="1"/>
    <col min="4" max="4" width="23.33203125" style="44" customWidth="1"/>
    <col min="5" max="5" width="47.109375" style="42" customWidth="1"/>
    <col min="6" max="6" width="14.88671875" style="42" customWidth="1"/>
    <col min="7" max="7" width="12.88671875" style="42" customWidth="1"/>
    <col min="8" max="8" width="13.6640625" style="42" customWidth="1"/>
    <col min="9" max="9" width="14.88671875" style="42" customWidth="1"/>
    <col min="10" max="10" width="19.88671875" style="42" customWidth="1"/>
    <col min="11" max="11" width="35" style="43" customWidth="1"/>
    <col min="12" max="16384" width="8.88671875" style="42"/>
  </cols>
  <sheetData>
    <row r="2" spans="2:11" ht="41.95" customHeight="1">
      <c r="B2" s="45" t="s">
        <v>116</v>
      </c>
      <c r="C2" s="46" t="s">
        <v>117</v>
      </c>
    </row>
    <row r="3" spans="2:11" ht="21.05" customHeight="1">
      <c r="B3" s="45" t="s">
        <v>118</v>
      </c>
      <c r="C3" s="47"/>
    </row>
    <row r="4" spans="2:11" ht="21.05" customHeight="1">
      <c r="B4" s="45" t="s">
        <v>119</v>
      </c>
      <c r="C4" s="48" t="s">
        <v>561</v>
      </c>
      <c r="E4" s="42" t="s">
        <v>597</v>
      </c>
      <c r="F4" s="42">
        <f>5*14</f>
        <v>70</v>
      </c>
    </row>
    <row r="5" spans="2:11" ht="21.05" customHeight="1">
      <c r="B5" s="45" t="s">
        <v>122</v>
      </c>
      <c r="C5" s="47" t="s">
        <v>598</v>
      </c>
    </row>
    <row r="6" spans="2:11" ht="21.05" customHeight="1">
      <c r="B6" s="45" t="s">
        <v>124</v>
      </c>
      <c r="C6" s="47"/>
    </row>
    <row r="7" spans="2:11" ht="21.05" customHeight="1">
      <c r="B7" s="45" t="s">
        <v>125</v>
      </c>
      <c r="C7" s="47">
        <v>5</v>
      </c>
    </row>
    <row r="8" spans="2:11" ht="21.05" customHeight="1">
      <c r="B8" s="45" t="s">
        <v>126</v>
      </c>
      <c r="C8" s="256" t="s">
        <v>755</v>
      </c>
      <c r="D8" s="257" t="s">
        <v>564</v>
      </c>
    </row>
    <row r="9" spans="2:11" ht="41.5" customHeight="1">
      <c r="B9" s="49" t="s">
        <v>128</v>
      </c>
      <c r="C9" s="47">
        <f>C7+1</f>
        <v>6</v>
      </c>
      <c r="E9" s="407"/>
      <c r="F9" s="407"/>
      <c r="G9" s="407"/>
      <c r="H9" s="407"/>
      <c r="I9" s="407"/>
      <c r="J9" s="407"/>
      <c r="K9" s="407"/>
    </row>
    <row r="10" spans="2:11" ht="21.05" customHeight="1">
      <c r="B10" s="45" t="s">
        <v>129</v>
      </c>
      <c r="C10" s="47" t="s">
        <v>246</v>
      </c>
      <c r="J10" s="56"/>
    </row>
    <row r="11" spans="2:11" ht="21.05" customHeight="1">
      <c r="B11" s="45" t="s">
        <v>131</v>
      </c>
      <c r="C11" s="47" t="s">
        <v>132</v>
      </c>
    </row>
    <row r="12" spans="2:11">
      <c r="B12" s="50"/>
      <c r="C12" s="51"/>
    </row>
    <row r="13" spans="2:11" ht="14.95" customHeight="1">
      <c r="B13" s="409" t="s">
        <v>133</v>
      </c>
      <c r="C13" s="409" t="s">
        <v>134</v>
      </c>
      <c r="D13" s="409" t="s">
        <v>135</v>
      </c>
      <c r="E13" s="409" t="s">
        <v>136</v>
      </c>
      <c r="F13" s="46"/>
      <c r="G13" s="409" t="s">
        <v>137</v>
      </c>
      <c r="H13" s="409"/>
      <c r="I13" s="409"/>
      <c r="J13" s="409" t="s">
        <v>138</v>
      </c>
      <c r="K13" s="409" t="s">
        <v>139</v>
      </c>
    </row>
    <row r="14" spans="2:11" ht="14.95" customHeight="1">
      <c r="B14" s="409"/>
      <c r="C14" s="409"/>
      <c r="D14" s="409"/>
      <c r="E14" s="409"/>
      <c r="F14" s="46" t="s">
        <v>140</v>
      </c>
      <c r="G14" s="46" t="s">
        <v>141</v>
      </c>
      <c r="H14" s="46" t="s">
        <v>142</v>
      </c>
      <c r="I14" s="46" t="s">
        <v>143</v>
      </c>
      <c r="J14" s="409"/>
      <c r="K14" s="409"/>
    </row>
    <row r="15" spans="2:11" ht="56.1" customHeight="1">
      <c r="B15" s="53" t="s">
        <v>482</v>
      </c>
      <c r="C15" s="48" t="s">
        <v>145</v>
      </c>
      <c r="D15" s="53" t="s">
        <v>565</v>
      </c>
      <c r="E15" s="97"/>
      <c r="F15" s="48">
        <v>10</v>
      </c>
      <c r="G15" s="48">
        <v>1</v>
      </c>
      <c r="H15" s="48"/>
      <c r="I15" s="48"/>
      <c r="J15" s="48">
        <f>F15</f>
        <v>10</v>
      </c>
      <c r="K15" s="53" t="s">
        <v>148</v>
      </c>
    </row>
    <row r="16" spans="2:11" ht="34.75" customHeight="1">
      <c r="B16" s="48" t="s">
        <v>540</v>
      </c>
      <c r="C16" s="48" t="s">
        <v>150</v>
      </c>
      <c r="D16" s="48" t="s">
        <v>532</v>
      </c>
      <c r="E16" s="64" t="s">
        <v>599</v>
      </c>
      <c r="F16" s="48">
        <v>3</v>
      </c>
      <c r="G16" s="48">
        <v>14.5</v>
      </c>
      <c r="H16" s="54"/>
      <c r="I16" s="54"/>
      <c r="J16" s="98">
        <f>F16*G16</f>
        <v>43.5</v>
      </c>
      <c r="K16" s="53" t="s">
        <v>148</v>
      </c>
    </row>
    <row r="17" spans="2:11" ht="34.75" customHeight="1">
      <c r="B17" s="48" t="s">
        <v>149</v>
      </c>
      <c r="C17" s="48" t="s">
        <v>150</v>
      </c>
      <c r="D17" s="48" t="s">
        <v>419</v>
      </c>
      <c r="E17" s="97" t="s">
        <v>600</v>
      </c>
      <c r="F17" s="48">
        <v>1</v>
      </c>
      <c r="G17" s="48">
        <v>14.5</v>
      </c>
      <c r="H17" s="54"/>
      <c r="I17" s="54"/>
      <c r="J17" s="98">
        <f>F17*G17</f>
        <v>14.5</v>
      </c>
      <c r="K17" s="53" t="s">
        <v>148</v>
      </c>
    </row>
    <row r="18" spans="2:11">
      <c r="B18" s="53" t="s">
        <v>601</v>
      </c>
      <c r="C18" s="48" t="s">
        <v>154</v>
      </c>
      <c r="D18" s="53" t="s">
        <v>602</v>
      </c>
      <c r="E18" s="64" t="s">
        <v>557</v>
      </c>
      <c r="F18" s="48"/>
      <c r="G18" s="48"/>
      <c r="H18" s="54"/>
      <c r="I18" s="54"/>
      <c r="J18" s="58">
        <f>0.97+2.4+(0.2*0.1)</f>
        <v>3.39</v>
      </c>
      <c r="K18" s="53" t="s">
        <v>157</v>
      </c>
    </row>
    <row r="19" spans="2:11">
      <c r="B19" s="48" t="s">
        <v>381</v>
      </c>
      <c r="C19" s="48" t="s">
        <v>603</v>
      </c>
      <c r="D19" s="48" t="s">
        <v>170</v>
      </c>
      <c r="E19" s="97" t="s">
        <v>604</v>
      </c>
      <c r="F19" s="54"/>
      <c r="G19" s="54"/>
      <c r="H19" s="54"/>
      <c r="I19" s="54"/>
      <c r="J19" s="79">
        <f>1</f>
        <v>1</v>
      </c>
      <c r="K19" s="52" t="s">
        <v>161</v>
      </c>
    </row>
    <row r="20" spans="2:11">
      <c r="B20" s="48" t="s">
        <v>605</v>
      </c>
      <c r="C20" s="48" t="s">
        <v>419</v>
      </c>
      <c r="D20" s="48" t="s">
        <v>606</v>
      </c>
      <c r="E20" s="97" t="s">
        <v>607</v>
      </c>
      <c r="F20" s="54">
        <v>2</v>
      </c>
      <c r="G20" s="54">
        <v>1.5</v>
      </c>
      <c r="H20" s="54">
        <v>1.5</v>
      </c>
      <c r="I20" s="54"/>
      <c r="J20" s="79">
        <f>F20*G20*H20</f>
        <v>4.5</v>
      </c>
      <c r="K20" s="52" t="s">
        <v>579</v>
      </c>
    </row>
    <row r="21" spans="2:11">
      <c r="B21" s="52" t="s">
        <v>580</v>
      </c>
      <c r="C21" s="48" t="s">
        <v>581</v>
      </c>
      <c r="D21" s="48" t="s">
        <v>581</v>
      </c>
      <c r="E21" s="54" t="s">
        <v>582</v>
      </c>
      <c r="F21" s="54">
        <v>2</v>
      </c>
      <c r="G21" s="54">
        <v>3.5</v>
      </c>
      <c r="H21" s="54">
        <v>14.5</v>
      </c>
      <c r="I21" s="54"/>
      <c r="J21" s="80">
        <f>F21*G21*H21</f>
        <v>101.5</v>
      </c>
      <c r="K21" s="52" t="s">
        <v>608</v>
      </c>
    </row>
    <row r="22" spans="2:11" ht="22.35" customHeight="1">
      <c r="B22" s="46" t="s">
        <v>167</v>
      </c>
      <c r="C22" s="47"/>
      <c r="D22" s="47"/>
      <c r="E22" s="46"/>
      <c r="F22" s="46"/>
      <c r="G22" s="55"/>
      <c r="H22" s="54"/>
      <c r="I22" s="46"/>
      <c r="J22" s="59"/>
      <c r="K22" s="52">
        <f>J21*0.1</f>
        <v>10.15</v>
      </c>
    </row>
    <row r="23" spans="2:11" ht="22.35" customHeight="1">
      <c r="B23" s="46"/>
      <c r="C23" s="457" t="s">
        <v>421</v>
      </c>
      <c r="D23" s="458"/>
      <c r="E23" s="46"/>
      <c r="F23" s="46"/>
      <c r="G23" s="55"/>
      <c r="H23" s="54"/>
      <c r="I23" s="46" t="s">
        <v>27</v>
      </c>
      <c r="J23" s="59">
        <f>J15</f>
        <v>10</v>
      </c>
      <c r="K23" s="52">
        <f>J21+K22</f>
        <v>111.65</v>
      </c>
    </row>
    <row r="24" spans="2:11" ht="22.35" customHeight="1">
      <c r="B24" s="46"/>
      <c r="C24" s="459" t="s">
        <v>43</v>
      </c>
      <c r="D24" s="460"/>
      <c r="E24" s="53"/>
      <c r="F24" s="53"/>
      <c r="G24" s="48"/>
      <c r="H24" s="48"/>
      <c r="I24" s="47" t="s">
        <v>81</v>
      </c>
      <c r="J24" s="59">
        <f>+J16</f>
        <v>43.5</v>
      </c>
      <c r="K24" s="52"/>
    </row>
    <row r="25" spans="2:11" ht="22.35" customHeight="1">
      <c r="B25" s="46"/>
      <c r="C25" s="459" t="s">
        <v>149</v>
      </c>
      <c r="D25" s="460"/>
      <c r="E25" s="53"/>
      <c r="F25" s="53"/>
      <c r="G25" s="48"/>
      <c r="H25" s="48"/>
      <c r="I25" s="47" t="s">
        <v>81</v>
      </c>
      <c r="J25" s="59">
        <f>J17</f>
        <v>14.5</v>
      </c>
      <c r="K25" s="52"/>
    </row>
    <row r="26" spans="2:11" ht="22.35" customHeight="1">
      <c r="B26" s="46"/>
      <c r="C26" s="439" t="s">
        <v>155</v>
      </c>
      <c r="D26" s="439"/>
      <c r="E26" s="53"/>
      <c r="F26" s="53"/>
      <c r="G26" s="48"/>
      <c r="H26" s="48"/>
      <c r="I26" s="63" t="s">
        <v>169</v>
      </c>
      <c r="J26" s="59">
        <f>J18</f>
        <v>3.39</v>
      </c>
      <c r="K26" s="52"/>
    </row>
    <row r="27" spans="2:11" ht="22.35" customHeight="1">
      <c r="B27" s="52"/>
      <c r="C27" s="461" t="s">
        <v>609</v>
      </c>
      <c r="D27" s="461"/>
      <c r="E27" s="54"/>
      <c r="F27" s="54"/>
      <c r="G27" s="54"/>
      <c r="H27" s="54"/>
      <c r="I27" s="47" t="s">
        <v>81</v>
      </c>
      <c r="J27" s="59">
        <f>J19</f>
        <v>1</v>
      </c>
      <c r="K27" s="52"/>
    </row>
    <row r="28" spans="2:11" ht="21.7" customHeight="1">
      <c r="B28" s="52"/>
      <c r="C28" s="459" t="s">
        <v>610</v>
      </c>
      <c r="D28" s="460"/>
      <c r="E28" s="54"/>
      <c r="F28" s="54"/>
      <c r="G28" s="54"/>
      <c r="H28" s="54"/>
      <c r="I28" s="63" t="s">
        <v>169</v>
      </c>
      <c r="J28" s="59">
        <f>J20</f>
        <v>4.5</v>
      </c>
      <c r="K28" s="60"/>
    </row>
    <row r="29" spans="2:11" ht="21.7" customHeight="1">
      <c r="B29" s="53"/>
      <c r="C29" s="459" t="s">
        <v>587</v>
      </c>
      <c r="D29" s="460"/>
      <c r="E29" s="54"/>
      <c r="F29" s="54"/>
      <c r="G29" s="54"/>
      <c r="H29" s="54"/>
      <c r="I29" s="63" t="s">
        <v>169</v>
      </c>
      <c r="J29" s="80">
        <f>J21</f>
        <v>101.5</v>
      </c>
      <c r="K29" s="60"/>
    </row>
    <row r="30" spans="2:11">
      <c r="B30" s="53"/>
      <c r="C30" s="445"/>
      <c r="D30" s="446"/>
      <c r="E30" s="53"/>
      <c r="F30" s="53"/>
      <c r="G30" s="54"/>
      <c r="H30" s="54"/>
      <c r="I30" s="54"/>
      <c r="J30" s="60"/>
      <c r="K30" s="52"/>
    </row>
    <row r="31" spans="2:11">
      <c r="B31" s="52"/>
      <c r="C31" s="48"/>
      <c r="D31" s="48"/>
      <c r="E31" s="54"/>
      <c r="F31" s="54"/>
      <c r="G31" s="54"/>
      <c r="H31" s="54"/>
      <c r="I31" s="54"/>
      <c r="J31" s="54"/>
      <c r="K31" s="52"/>
    </row>
    <row r="32" spans="2:11">
      <c r="B32" s="408" t="s">
        <v>171</v>
      </c>
      <c r="C32" s="408"/>
      <c r="D32" s="408"/>
      <c r="E32" s="408"/>
      <c r="F32" s="408"/>
      <c r="G32" s="408"/>
      <c r="H32" s="408"/>
      <c r="I32" s="408"/>
      <c r="J32" s="408"/>
      <c r="K32" s="52"/>
    </row>
    <row r="33" spans="2:11">
      <c r="B33" s="48"/>
      <c r="C33" s="48"/>
      <c r="D33" s="48"/>
      <c r="E33" s="54"/>
      <c r="F33" s="54"/>
      <c r="G33" s="54"/>
      <c r="H33" s="54"/>
      <c r="I33" s="54"/>
      <c r="J33" s="54"/>
      <c r="K33" s="52"/>
    </row>
    <row r="34" spans="2:11" s="41" customFormat="1" ht="29.1" customHeight="1">
      <c r="B34" s="46" t="s">
        <v>1</v>
      </c>
      <c r="C34" s="409" t="s">
        <v>2</v>
      </c>
      <c r="D34" s="409"/>
      <c r="E34" s="409"/>
      <c r="F34" s="409" t="s">
        <v>3</v>
      </c>
      <c r="G34" s="409"/>
      <c r="H34" s="47" t="s">
        <v>4</v>
      </c>
      <c r="I34" s="47" t="s">
        <v>5</v>
      </c>
      <c r="J34" s="47" t="s">
        <v>172</v>
      </c>
      <c r="K34" s="47" t="s">
        <v>173</v>
      </c>
    </row>
    <row r="35" spans="2:11" s="41" customFormat="1" ht="162" customHeight="1">
      <c r="B35" s="53">
        <v>1</v>
      </c>
      <c r="C35" s="450" t="s">
        <v>611</v>
      </c>
      <c r="D35" s="454"/>
      <c r="E35" s="454"/>
      <c r="F35" s="455" t="s">
        <v>8</v>
      </c>
      <c r="G35" s="455"/>
      <c r="H35" s="48" t="s">
        <v>175</v>
      </c>
      <c r="I35" s="61">
        <v>1</v>
      </c>
      <c r="J35" s="62"/>
      <c r="K35" s="53"/>
    </row>
    <row r="36" spans="2:11" s="41" customFormat="1" ht="209.6" customHeight="1">
      <c r="B36" s="53">
        <v>2</v>
      </c>
      <c r="C36" s="450" t="s">
        <v>612</v>
      </c>
      <c r="D36" s="454"/>
      <c r="E36" s="454"/>
      <c r="F36" s="455" t="s">
        <v>11</v>
      </c>
      <c r="G36" s="455"/>
      <c r="H36" s="53" t="s">
        <v>12</v>
      </c>
      <c r="I36" s="53"/>
      <c r="J36" s="62"/>
      <c r="K36" s="53"/>
    </row>
    <row r="37" spans="2:11" s="41" customFormat="1" ht="236.6" customHeight="1">
      <c r="B37" s="53">
        <v>3</v>
      </c>
      <c r="C37" s="450" t="s">
        <v>613</v>
      </c>
      <c r="D37" s="454"/>
      <c r="E37" s="454"/>
      <c r="F37" s="455" t="s">
        <v>14</v>
      </c>
      <c r="G37" s="455"/>
      <c r="H37" s="53" t="s">
        <v>15</v>
      </c>
      <c r="I37" s="53">
        <v>0</v>
      </c>
      <c r="J37" s="62"/>
      <c r="K37" s="53"/>
    </row>
    <row r="38" spans="2:11" s="41" customFormat="1" ht="194.95" customHeight="1">
      <c r="B38" s="53">
        <v>4</v>
      </c>
      <c r="C38" s="450" t="s">
        <v>614</v>
      </c>
      <c r="D38" s="454"/>
      <c r="E38" s="454"/>
      <c r="F38" s="455" t="s">
        <v>16</v>
      </c>
      <c r="G38" s="455"/>
      <c r="H38" s="53" t="s">
        <v>17</v>
      </c>
      <c r="I38" s="61">
        <v>0</v>
      </c>
      <c r="J38" s="62"/>
      <c r="K38" s="53"/>
    </row>
    <row r="39" spans="2:11" s="41" customFormat="1" ht="88.4" customHeight="1">
      <c r="B39" s="53">
        <v>5</v>
      </c>
      <c r="C39" s="450" t="s">
        <v>615</v>
      </c>
      <c r="D39" s="454"/>
      <c r="E39" s="454"/>
      <c r="F39" s="455" t="s">
        <v>112</v>
      </c>
      <c r="G39" s="455"/>
      <c r="H39" s="53" t="s">
        <v>12</v>
      </c>
      <c r="I39" s="61">
        <v>0</v>
      </c>
      <c r="J39" s="62"/>
      <c r="K39" s="53"/>
    </row>
    <row r="40" spans="2:11" s="41" customFormat="1" ht="272.60000000000002" customHeight="1">
      <c r="B40" s="53">
        <v>6</v>
      </c>
      <c r="C40" s="450" t="s">
        <v>616</v>
      </c>
      <c r="D40" s="454"/>
      <c r="E40" s="454"/>
      <c r="F40" s="455" t="s">
        <v>20</v>
      </c>
      <c r="G40" s="455"/>
      <c r="H40" s="48" t="s">
        <v>21</v>
      </c>
      <c r="I40" s="68">
        <f>J92</f>
        <v>330</v>
      </c>
      <c r="J40" s="62"/>
      <c r="K40" s="53"/>
    </row>
    <row r="41" spans="2:11" s="41" customFormat="1" ht="192.05" customHeight="1">
      <c r="B41" s="53">
        <v>7</v>
      </c>
      <c r="C41" s="450" t="s">
        <v>617</v>
      </c>
      <c r="D41" s="454"/>
      <c r="E41" s="454"/>
      <c r="F41" s="455" t="s">
        <v>22</v>
      </c>
      <c r="G41" s="455"/>
      <c r="H41" s="48" t="s">
        <v>23</v>
      </c>
      <c r="I41" s="53">
        <v>0</v>
      </c>
      <c r="J41" s="62"/>
      <c r="K41" s="53"/>
    </row>
    <row r="42" spans="2:11" s="41" customFormat="1" ht="232.75" customHeight="1">
      <c r="B42" s="53">
        <v>8</v>
      </c>
      <c r="C42" s="450" t="s">
        <v>618</v>
      </c>
      <c r="D42" s="454"/>
      <c r="E42" s="454"/>
      <c r="F42" s="455" t="s">
        <v>183</v>
      </c>
      <c r="G42" s="455"/>
      <c r="H42" s="48" t="s">
        <v>25</v>
      </c>
      <c r="I42" s="53"/>
      <c r="J42" s="62"/>
      <c r="K42" s="53"/>
    </row>
    <row r="43" spans="2:11" s="41" customFormat="1" ht="292.35000000000002" customHeight="1">
      <c r="B43" s="53">
        <v>9</v>
      </c>
      <c r="C43" s="450" t="s">
        <v>619</v>
      </c>
      <c r="D43" s="454"/>
      <c r="E43" s="454"/>
      <c r="F43" s="455" t="s">
        <v>26</v>
      </c>
      <c r="G43" s="455"/>
      <c r="H43" s="48" t="s">
        <v>27</v>
      </c>
      <c r="I43" s="53"/>
      <c r="J43" s="62"/>
      <c r="K43" s="53"/>
    </row>
    <row r="44" spans="2:11" s="41" customFormat="1" ht="262.8" customHeight="1">
      <c r="B44" s="53">
        <v>10</v>
      </c>
      <c r="C44" s="450" t="s">
        <v>620</v>
      </c>
      <c r="D44" s="454"/>
      <c r="E44" s="454"/>
      <c r="F44" s="455" t="s">
        <v>29</v>
      </c>
      <c r="G44" s="455"/>
      <c r="H44" s="48" t="s">
        <v>27</v>
      </c>
      <c r="I44" s="53"/>
      <c r="J44" s="62"/>
      <c r="K44" s="53"/>
    </row>
    <row r="45" spans="2:11" s="41" customFormat="1" ht="248.95" customHeight="1">
      <c r="B45" s="53">
        <v>11</v>
      </c>
      <c r="C45" s="450" t="s">
        <v>621</v>
      </c>
      <c r="D45" s="454"/>
      <c r="E45" s="454"/>
      <c r="F45" s="455" t="s">
        <v>31</v>
      </c>
      <c r="G45" s="455"/>
      <c r="H45" s="48" t="s">
        <v>27</v>
      </c>
      <c r="I45" s="53"/>
      <c r="J45" s="62"/>
      <c r="K45" s="53"/>
    </row>
    <row r="46" spans="2:11" s="41" customFormat="1" ht="145.80000000000001" customHeight="1">
      <c r="B46" s="53">
        <v>12</v>
      </c>
      <c r="C46" s="450" t="s">
        <v>622</v>
      </c>
      <c r="D46" s="454"/>
      <c r="E46" s="454"/>
      <c r="F46" s="455" t="s">
        <v>33</v>
      </c>
      <c r="G46" s="455"/>
      <c r="H46" s="48" t="s">
        <v>27</v>
      </c>
      <c r="I46" s="53"/>
      <c r="J46" s="62"/>
      <c r="K46" s="53"/>
    </row>
    <row r="47" spans="2:11" s="41" customFormat="1" ht="282.7" customHeight="1">
      <c r="B47" s="53">
        <v>13</v>
      </c>
      <c r="C47" s="450" t="s">
        <v>623</v>
      </c>
      <c r="D47" s="454"/>
      <c r="E47" s="454"/>
      <c r="F47" s="455" t="s">
        <v>35</v>
      </c>
      <c r="G47" s="455"/>
      <c r="H47" s="48" t="s">
        <v>27</v>
      </c>
      <c r="I47" s="53"/>
      <c r="J47" s="62"/>
      <c r="K47" s="53"/>
    </row>
    <row r="48" spans="2:11" s="41" customFormat="1" ht="166.85" customHeight="1">
      <c r="B48" s="53">
        <v>14</v>
      </c>
      <c r="C48" s="450" t="s">
        <v>624</v>
      </c>
      <c r="D48" s="454"/>
      <c r="E48" s="454"/>
      <c r="F48" s="455" t="s">
        <v>37</v>
      </c>
      <c r="G48" s="455"/>
      <c r="H48" s="48" t="s">
        <v>27</v>
      </c>
      <c r="I48" s="53"/>
      <c r="J48" s="62"/>
      <c r="K48" s="53"/>
    </row>
    <row r="49" spans="2:11" s="41" customFormat="1" ht="270.64999999999998" customHeight="1">
      <c r="B49" s="53">
        <v>15</v>
      </c>
      <c r="C49" s="450" t="s">
        <v>625</v>
      </c>
      <c r="D49" s="454"/>
      <c r="E49" s="454"/>
      <c r="F49" s="455" t="s">
        <v>39</v>
      </c>
      <c r="G49" s="455"/>
      <c r="H49" s="53" t="s">
        <v>12</v>
      </c>
      <c r="I49" s="53"/>
      <c r="J49" s="62"/>
      <c r="K49" s="53"/>
    </row>
    <row r="50" spans="2:11" s="41" customFormat="1" ht="200.6" customHeight="1">
      <c r="B50" s="53">
        <v>16</v>
      </c>
      <c r="C50" s="450" t="s">
        <v>626</v>
      </c>
      <c r="D50" s="454"/>
      <c r="E50" s="454"/>
      <c r="F50" s="455" t="s">
        <v>40</v>
      </c>
      <c r="G50" s="455"/>
      <c r="H50" s="53" t="s">
        <v>169</v>
      </c>
      <c r="I50" s="61">
        <f>J98</f>
        <v>5</v>
      </c>
      <c r="J50" s="62"/>
      <c r="K50" s="53"/>
    </row>
    <row r="51" spans="2:11" s="41" customFormat="1" ht="52.75" customHeight="1">
      <c r="B51" s="53">
        <v>17</v>
      </c>
      <c r="C51" s="450" t="s">
        <v>41</v>
      </c>
      <c r="D51" s="450"/>
      <c r="E51" s="450"/>
      <c r="F51" s="455" t="s">
        <v>192</v>
      </c>
      <c r="G51" s="455"/>
      <c r="H51" s="47"/>
      <c r="I51" s="53"/>
      <c r="J51" s="62"/>
      <c r="K51" s="53"/>
    </row>
    <row r="52" spans="2:11" s="41" customFormat="1" ht="86.95" customHeight="1">
      <c r="B52" s="53">
        <v>18</v>
      </c>
      <c r="C52" s="450" t="s">
        <v>627</v>
      </c>
      <c r="D52" s="454"/>
      <c r="E52" s="454"/>
      <c r="F52" s="455" t="s">
        <v>43</v>
      </c>
      <c r="G52" s="455"/>
      <c r="H52" s="53" t="s">
        <v>12</v>
      </c>
      <c r="I52" s="53"/>
      <c r="J52" s="62"/>
      <c r="K52" s="53"/>
    </row>
    <row r="53" spans="2:11" s="41" customFormat="1" ht="163.44999999999999" customHeight="1">
      <c r="B53" s="53">
        <v>19</v>
      </c>
      <c r="C53" s="450" t="s">
        <v>628</v>
      </c>
      <c r="D53" s="454"/>
      <c r="E53" s="454"/>
      <c r="F53" s="455" t="s">
        <v>45</v>
      </c>
      <c r="G53" s="455"/>
      <c r="H53" s="53" t="s">
        <v>12</v>
      </c>
      <c r="I53" s="61"/>
      <c r="J53" s="62"/>
      <c r="K53" s="48"/>
    </row>
    <row r="54" spans="2:11" s="41" customFormat="1" ht="122.5" customHeight="1">
      <c r="B54" s="53">
        <v>20</v>
      </c>
      <c r="C54" s="450" t="s">
        <v>629</v>
      </c>
      <c r="D54" s="454"/>
      <c r="E54" s="454"/>
      <c r="F54" s="455" t="s">
        <v>47</v>
      </c>
      <c r="G54" s="455"/>
      <c r="H54" s="53" t="s">
        <v>12</v>
      </c>
      <c r="I54" s="61">
        <f>J104</f>
        <v>48</v>
      </c>
      <c r="J54" s="62"/>
      <c r="K54" s="53"/>
    </row>
    <row r="55" spans="2:11" s="41" customFormat="1" ht="103.85" customHeight="1">
      <c r="B55" s="53">
        <v>21</v>
      </c>
      <c r="C55" s="450" t="s">
        <v>630</v>
      </c>
      <c r="D55" s="454"/>
      <c r="E55" s="454"/>
      <c r="F55" s="455" t="s">
        <v>48</v>
      </c>
      <c r="G55" s="455"/>
      <c r="H55" s="53" t="s">
        <v>12</v>
      </c>
      <c r="I55" s="61">
        <f>J110</f>
        <v>16</v>
      </c>
      <c r="J55" s="62"/>
      <c r="K55" s="53"/>
    </row>
    <row r="56" spans="2:11" s="41" customFormat="1" ht="214.75" customHeight="1">
      <c r="B56" s="53">
        <v>22</v>
      </c>
      <c r="C56" s="450" t="s">
        <v>631</v>
      </c>
      <c r="D56" s="454"/>
      <c r="E56" s="454"/>
      <c r="F56" s="455" t="s">
        <v>50</v>
      </c>
      <c r="G56" s="455"/>
      <c r="H56" s="53" t="s">
        <v>12</v>
      </c>
      <c r="I56" s="53">
        <v>0</v>
      </c>
      <c r="J56" s="62"/>
      <c r="K56" s="53"/>
    </row>
    <row r="57" spans="2:11" s="41" customFormat="1" ht="32.15" customHeight="1">
      <c r="B57" s="53">
        <v>23</v>
      </c>
      <c r="C57" s="450" t="s">
        <v>51</v>
      </c>
      <c r="D57" s="450"/>
      <c r="E57" s="450"/>
      <c r="F57" s="455"/>
      <c r="G57" s="455"/>
      <c r="H57" s="46"/>
      <c r="I57" s="53"/>
      <c r="J57" s="62"/>
      <c r="K57" s="53"/>
    </row>
    <row r="58" spans="2:11" s="41" customFormat="1" ht="64.45" customHeight="1">
      <c r="B58" s="53">
        <v>24</v>
      </c>
      <c r="C58" s="450" t="s">
        <v>632</v>
      </c>
      <c r="D58" s="454"/>
      <c r="E58" s="454"/>
      <c r="F58" s="455" t="s">
        <v>54</v>
      </c>
      <c r="G58" s="455"/>
      <c r="H58" s="53"/>
      <c r="I58" s="53">
        <v>0</v>
      </c>
      <c r="J58" s="62"/>
      <c r="K58" s="52"/>
    </row>
    <row r="59" spans="2:11" s="41" customFormat="1" ht="102.7" customHeight="1">
      <c r="B59" s="53">
        <v>25</v>
      </c>
      <c r="C59" s="450" t="s">
        <v>633</v>
      </c>
      <c r="D59" s="454"/>
      <c r="E59" s="454"/>
      <c r="F59" s="455" t="s">
        <v>55</v>
      </c>
      <c r="G59" s="455"/>
      <c r="H59" s="48" t="s">
        <v>27</v>
      </c>
      <c r="I59" s="61">
        <v>0</v>
      </c>
      <c r="J59" s="62"/>
      <c r="K59" s="48"/>
    </row>
    <row r="60" spans="2:11" s="41" customFormat="1" ht="216.65" customHeight="1">
      <c r="B60" s="53">
        <v>26</v>
      </c>
      <c r="C60" s="450" t="s">
        <v>634</v>
      </c>
      <c r="D60" s="454"/>
      <c r="E60" s="454"/>
      <c r="F60" s="455" t="s">
        <v>56</v>
      </c>
      <c r="G60" s="455"/>
      <c r="H60" s="48" t="s">
        <v>27</v>
      </c>
      <c r="I60" s="53">
        <v>0</v>
      </c>
      <c r="J60" s="62"/>
      <c r="K60" s="53"/>
    </row>
    <row r="61" spans="2:11" s="41" customFormat="1" ht="180.65" customHeight="1">
      <c r="B61" s="53">
        <v>27</v>
      </c>
      <c r="C61" s="450" t="s">
        <v>635</v>
      </c>
      <c r="D61" s="454"/>
      <c r="E61" s="454"/>
      <c r="F61" s="455" t="s">
        <v>57</v>
      </c>
      <c r="G61" s="455"/>
      <c r="H61" s="48" t="s">
        <v>27</v>
      </c>
      <c r="I61" s="61">
        <f>J23</f>
        <v>10</v>
      </c>
      <c r="J61" s="62"/>
      <c r="K61" s="53"/>
    </row>
    <row r="62" spans="2:11" s="41" customFormat="1" ht="153" customHeight="1">
      <c r="B62" s="53">
        <v>28</v>
      </c>
      <c r="C62" s="454" t="s">
        <v>202</v>
      </c>
      <c r="D62" s="454"/>
      <c r="E62" s="454"/>
      <c r="F62" s="455" t="s">
        <v>203</v>
      </c>
      <c r="G62" s="455"/>
      <c r="H62" s="48" t="s">
        <v>12</v>
      </c>
      <c r="I62" s="53">
        <v>0</v>
      </c>
      <c r="J62" s="62"/>
      <c r="K62" s="53"/>
    </row>
    <row r="63" spans="2:11" s="41" customFormat="1" ht="374.5" customHeight="1">
      <c r="B63" s="53">
        <v>29</v>
      </c>
      <c r="C63" s="450" t="s">
        <v>636</v>
      </c>
      <c r="D63" s="454"/>
      <c r="E63" s="454"/>
      <c r="F63" s="455" t="s">
        <v>60</v>
      </c>
      <c r="G63" s="455"/>
      <c r="H63" s="48" t="s">
        <v>12</v>
      </c>
      <c r="I63" s="61">
        <f>J141</f>
        <v>2</v>
      </c>
      <c r="J63" s="62"/>
      <c r="K63" s="53"/>
    </row>
    <row r="64" spans="2:11" s="41" customFormat="1" ht="241.75" customHeight="1">
      <c r="B64" s="53">
        <v>30</v>
      </c>
      <c r="C64" s="450" t="s">
        <v>637</v>
      </c>
      <c r="D64" s="454"/>
      <c r="E64" s="454"/>
      <c r="F64" s="455" t="s">
        <v>62</v>
      </c>
      <c r="G64" s="455"/>
      <c r="H64" s="48" t="s">
        <v>27</v>
      </c>
      <c r="I64" s="61">
        <f>J128</f>
        <v>4</v>
      </c>
      <c r="J64" s="62"/>
      <c r="K64" s="53"/>
    </row>
    <row r="65" spans="2:11" s="41" customFormat="1" ht="248.95" customHeight="1">
      <c r="B65" s="53">
        <v>31</v>
      </c>
      <c r="C65" s="454" t="s">
        <v>206</v>
      </c>
      <c r="D65" s="454"/>
      <c r="E65" s="454"/>
      <c r="F65" s="455" t="s">
        <v>64</v>
      </c>
      <c r="G65" s="455"/>
      <c r="H65" s="48" t="s">
        <v>65</v>
      </c>
      <c r="I65" s="61">
        <f>J135</f>
        <v>3</v>
      </c>
      <c r="J65" s="62"/>
      <c r="K65" s="53"/>
    </row>
    <row r="66" spans="2:11" s="41" customFormat="1" ht="138.05000000000001" customHeight="1">
      <c r="B66" s="53">
        <v>32</v>
      </c>
      <c r="C66" s="450" t="s">
        <v>638</v>
      </c>
      <c r="D66" s="454"/>
      <c r="E66" s="454"/>
      <c r="F66" s="455" t="s">
        <v>67</v>
      </c>
      <c r="G66" s="455"/>
      <c r="H66" s="48" t="s">
        <v>208</v>
      </c>
      <c r="I66" s="61">
        <f>J116</f>
        <v>4</v>
      </c>
      <c r="J66" s="62"/>
      <c r="K66" s="53"/>
    </row>
    <row r="67" spans="2:11" s="41" customFormat="1" ht="166.85" customHeight="1">
      <c r="B67" s="53">
        <v>33</v>
      </c>
      <c r="C67" s="450" t="s">
        <v>639</v>
      </c>
      <c r="D67" s="454"/>
      <c r="E67" s="454"/>
      <c r="F67" s="455" t="s">
        <v>69</v>
      </c>
      <c r="G67" s="455"/>
      <c r="H67" s="48" t="s">
        <v>65</v>
      </c>
      <c r="I67" s="61">
        <v>0</v>
      </c>
      <c r="J67" s="62"/>
      <c r="K67" s="53"/>
    </row>
    <row r="68" spans="2:11" s="41" customFormat="1" ht="165.05" customHeight="1">
      <c r="B68" s="53">
        <v>34</v>
      </c>
      <c r="C68" s="450" t="s">
        <v>640</v>
      </c>
      <c r="D68" s="454"/>
      <c r="E68" s="454"/>
      <c r="F68" s="455" t="s">
        <v>71</v>
      </c>
      <c r="G68" s="455"/>
      <c r="H68" s="48" t="s">
        <v>25</v>
      </c>
      <c r="I68" s="53">
        <v>0</v>
      </c>
      <c r="J68" s="62"/>
      <c r="K68" s="53"/>
    </row>
    <row r="69" spans="2:11" s="41" customFormat="1" ht="409.35" customHeight="1">
      <c r="B69" s="53">
        <v>35</v>
      </c>
      <c r="C69" s="450" t="s">
        <v>641</v>
      </c>
      <c r="D69" s="454"/>
      <c r="E69" s="454"/>
      <c r="F69" s="455" t="s">
        <v>72</v>
      </c>
      <c r="G69" s="455"/>
      <c r="H69" s="48" t="s">
        <v>21</v>
      </c>
      <c r="I69" s="53">
        <v>0</v>
      </c>
      <c r="J69" s="62"/>
      <c r="K69" s="53"/>
    </row>
    <row r="70" spans="2:11" s="41" customFormat="1" ht="201.05" customHeight="1">
      <c r="B70" s="53">
        <v>36</v>
      </c>
      <c r="C70" s="450" t="s">
        <v>642</v>
      </c>
      <c r="D70" s="454"/>
      <c r="E70" s="454"/>
      <c r="F70" s="455" t="s">
        <v>115</v>
      </c>
      <c r="G70" s="455"/>
      <c r="H70" s="53" t="s">
        <v>17</v>
      </c>
      <c r="I70" s="61">
        <f>J121</f>
        <v>112</v>
      </c>
      <c r="J70" s="62"/>
      <c r="K70" s="53"/>
    </row>
    <row r="71" spans="2:11" s="41" customFormat="1" ht="201.05" customHeight="1">
      <c r="B71" s="53">
        <v>37</v>
      </c>
      <c r="C71" s="450" t="s">
        <v>643</v>
      </c>
      <c r="D71" s="454"/>
      <c r="E71" s="454"/>
      <c r="F71" s="455" t="s">
        <v>75</v>
      </c>
      <c r="G71" s="455"/>
      <c r="H71" s="53" t="s">
        <v>17</v>
      </c>
      <c r="I71" s="53">
        <v>0</v>
      </c>
      <c r="J71" s="62"/>
      <c r="K71" s="53"/>
    </row>
    <row r="72" spans="2:11" s="41" customFormat="1" ht="140.94999999999999" customHeight="1">
      <c r="B72" s="53">
        <v>38</v>
      </c>
      <c r="C72" s="454" t="s">
        <v>76</v>
      </c>
      <c r="D72" s="454"/>
      <c r="E72" s="454"/>
      <c r="F72" s="456" t="s">
        <v>77</v>
      </c>
      <c r="G72" s="456"/>
      <c r="H72" s="53" t="s">
        <v>17</v>
      </c>
      <c r="I72" s="60">
        <v>0</v>
      </c>
      <c r="J72" s="62"/>
      <c r="K72" s="53"/>
    </row>
    <row r="73" spans="2:11" s="41" customFormat="1" ht="228.7" customHeight="1">
      <c r="B73" s="53">
        <v>39</v>
      </c>
      <c r="C73" s="454" t="s">
        <v>79</v>
      </c>
      <c r="D73" s="454"/>
      <c r="E73" s="454"/>
      <c r="F73" s="456" t="s">
        <v>80</v>
      </c>
      <c r="G73" s="456"/>
      <c r="H73" s="53" t="s">
        <v>17</v>
      </c>
      <c r="I73" s="60">
        <v>0</v>
      </c>
      <c r="J73" s="62"/>
      <c r="K73" s="53"/>
    </row>
    <row r="74" spans="2:11" s="41" customFormat="1" ht="228.7" customHeight="1">
      <c r="B74" s="53">
        <v>40</v>
      </c>
      <c r="C74" s="444" t="s">
        <v>82</v>
      </c>
      <c r="D74" s="444"/>
      <c r="E74" s="444"/>
      <c r="F74" s="456" t="s">
        <v>83</v>
      </c>
      <c r="G74" s="456"/>
      <c r="H74" s="53" t="s">
        <v>78</v>
      </c>
      <c r="I74" s="60">
        <v>0</v>
      </c>
      <c r="J74" s="62"/>
      <c r="K74" s="53"/>
    </row>
    <row r="75" spans="2:11" s="41" customFormat="1" ht="228.7" customHeight="1">
      <c r="B75" s="53">
        <v>41</v>
      </c>
      <c r="C75" s="454" t="s">
        <v>84</v>
      </c>
      <c r="D75" s="454"/>
      <c r="E75" s="454"/>
      <c r="F75" s="455" t="s">
        <v>85</v>
      </c>
      <c r="G75" s="455"/>
      <c r="H75" s="48" t="s">
        <v>81</v>
      </c>
      <c r="I75" s="53">
        <v>0</v>
      </c>
      <c r="J75" s="62"/>
      <c r="K75" s="53"/>
    </row>
    <row r="76" spans="2:11" s="41" customFormat="1" ht="201.05" customHeight="1">
      <c r="B76" s="53">
        <v>42</v>
      </c>
      <c r="C76" s="444" t="s">
        <v>86</v>
      </c>
      <c r="D76" s="444"/>
      <c r="E76" s="444"/>
      <c r="F76" s="455" t="s">
        <v>87</v>
      </c>
      <c r="G76" s="455"/>
      <c r="H76" s="48" t="s">
        <v>81</v>
      </c>
      <c r="I76" s="53">
        <v>0</v>
      </c>
      <c r="J76" s="62"/>
      <c r="K76" s="53"/>
    </row>
    <row r="77" spans="2:11" s="41" customFormat="1" ht="145.80000000000001" customHeight="1">
      <c r="B77" s="53">
        <v>43</v>
      </c>
      <c r="C77" s="454" t="s">
        <v>89</v>
      </c>
      <c r="D77" s="454"/>
      <c r="E77" s="454"/>
      <c r="F77" s="455" t="s">
        <v>87</v>
      </c>
      <c r="G77" s="455"/>
      <c r="H77" s="48" t="s">
        <v>27</v>
      </c>
      <c r="I77" s="53">
        <v>0</v>
      </c>
      <c r="J77" s="62"/>
      <c r="K77" s="53"/>
    </row>
    <row r="78" spans="2:11" s="41" customFormat="1" ht="161.55000000000001" customHeight="1">
      <c r="B78" s="53">
        <v>44</v>
      </c>
      <c r="C78" s="454" t="s">
        <v>91</v>
      </c>
      <c r="D78" s="454"/>
      <c r="E78" s="454"/>
      <c r="F78" s="455" t="s">
        <v>92</v>
      </c>
      <c r="G78" s="455"/>
      <c r="H78" s="48" t="s">
        <v>17</v>
      </c>
      <c r="I78" s="53">
        <v>0</v>
      </c>
      <c r="J78" s="62"/>
      <c r="K78" s="53"/>
    </row>
    <row r="79" spans="2:11" s="41" customFormat="1" ht="161.55000000000001" customHeight="1">
      <c r="B79" s="53">
        <v>45</v>
      </c>
      <c r="C79" s="454" t="s">
        <v>644</v>
      </c>
      <c r="D79" s="454"/>
      <c r="E79" s="454"/>
      <c r="F79" s="455" t="s">
        <v>94</v>
      </c>
      <c r="G79" s="455"/>
      <c r="H79" s="48" t="s">
        <v>215</v>
      </c>
      <c r="I79" s="61">
        <v>0</v>
      </c>
      <c r="J79" s="62"/>
      <c r="K79" s="53"/>
    </row>
    <row r="80" spans="2:11" s="41" customFormat="1" ht="136.44999999999999" customHeight="1">
      <c r="B80" s="53">
        <v>46</v>
      </c>
      <c r="C80" s="454" t="s">
        <v>645</v>
      </c>
      <c r="D80" s="454"/>
      <c r="E80" s="454"/>
      <c r="F80" s="455" t="s">
        <v>96</v>
      </c>
      <c r="G80" s="455"/>
      <c r="H80" s="48" t="s">
        <v>17</v>
      </c>
      <c r="I80" s="61"/>
      <c r="J80" s="62"/>
      <c r="K80" s="53"/>
    </row>
    <row r="81" spans="2:11" s="41" customFormat="1" ht="167.95" customHeight="1">
      <c r="B81" s="53">
        <v>47</v>
      </c>
      <c r="C81" s="454" t="s">
        <v>97</v>
      </c>
      <c r="D81" s="454"/>
      <c r="E81" s="454"/>
      <c r="F81" s="455" t="s">
        <v>98</v>
      </c>
      <c r="G81" s="455"/>
      <c r="H81" s="48" t="s">
        <v>78</v>
      </c>
      <c r="I81" s="61">
        <v>0</v>
      </c>
      <c r="J81" s="62"/>
      <c r="K81" s="53">
        <v>0</v>
      </c>
    </row>
    <row r="82" spans="2:11" s="41" customFormat="1" ht="176.5" customHeight="1">
      <c r="B82" s="53">
        <v>48</v>
      </c>
      <c r="C82" s="454" t="s">
        <v>99</v>
      </c>
      <c r="D82" s="454"/>
      <c r="E82" s="454"/>
      <c r="F82" s="445" t="s">
        <v>100</v>
      </c>
      <c r="G82" s="446"/>
      <c r="H82" s="53" t="s">
        <v>217</v>
      </c>
      <c r="I82" s="57">
        <v>0</v>
      </c>
      <c r="J82" s="57"/>
      <c r="K82" s="57"/>
    </row>
    <row r="83" spans="2:11" s="41" customFormat="1" ht="162.65" customHeight="1">
      <c r="B83" s="53">
        <v>49</v>
      </c>
      <c r="C83" s="444" t="s">
        <v>102</v>
      </c>
      <c r="D83" s="444"/>
      <c r="E83" s="444"/>
      <c r="F83" s="445" t="s">
        <v>258</v>
      </c>
      <c r="G83" s="446"/>
      <c r="H83" s="53" t="s">
        <v>15</v>
      </c>
      <c r="I83" s="53">
        <v>0</v>
      </c>
      <c r="J83" s="53"/>
      <c r="K83" s="53"/>
    </row>
    <row r="84" spans="2:11" s="41" customFormat="1" ht="196.4" customHeight="1">
      <c r="B84" s="53">
        <v>50</v>
      </c>
      <c r="C84" s="444" t="s">
        <v>104</v>
      </c>
      <c r="D84" s="444"/>
      <c r="E84" s="444"/>
      <c r="F84" s="445" t="s">
        <v>105</v>
      </c>
      <c r="G84" s="446"/>
      <c r="H84" s="53" t="s">
        <v>217</v>
      </c>
      <c r="I84" s="53">
        <v>0</v>
      </c>
      <c r="J84" s="53"/>
      <c r="K84" s="53"/>
    </row>
    <row r="85" spans="2:11" s="41" customFormat="1">
      <c r="B85" s="447" t="s">
        <v>219</v>
      </c>
      <c r="C85" s="448"/>
      <c r="D85" s="449"/>
      <c r="E85" s="63" t="s">
        <v>220</v>
      </c>
      <c r="F85" s="63"/>
      <c r="G85" s="63" t="s">
        <v>221</v>
      </c>
      <c r="H85" s="63" t="s">
        <v>222</v>
      </c>
      <c r="I85" s="47" t="s">
        <v>223</v>
      </c>
      <c r="J85" s="63" t="s">
        <v>5</v>
      </c>
      <c r="K85" s="63" t="s">
        <v>4</v>
      </c>
    </row>
    <row r="86" spans="2:11" s="41" customFormat="1" ht="23.95" customHeight="1">
      <c r="B86" s="450" t="s">
        <v>224</v>
      </c>
      <c r="C86" s="450"/>
      <c r="D86" s="450"/>
      <c r="E86" s="450"/>
      <c r="F86" s="54"/>
      <c r="G86" s="54"/>
      <c r="H86" s="54"/>
      <c r="I86" s="48"/>
      <c r="J86" s="52"/>
      <c r="K86" s="63"/>
    </row>
    <row r="87" spans="2:11" s="41" customFormat="1">
      <c r="B87" s="437" t="s">
        <v>646</v>
      </c>
      <c r="C87" s="437"/>
      <c r="D87" s="437"/>
      <c r="E87" s="47">
        <v>1</v>
      </c>
      <c r="F87" s="54"/>
      <c r="G87" s="48">
        <v>5</v>
      </c>
      <c r="H87" s="48">
        <v>6</v>
      </c>
      <c r="I87" s="60">
        <v>5</v>
      </c>
      <c r="J87" s="68">
        <f>G87*H87*I87</f>
        <v>150</v>
      </c>
      <c r="K87" s="63"/>
    </row>
    <row r="88" spans="2:11" s="41" customFormat="1">
      <c r="B88" s="451" t="s">
        <v>647</v>
      </c>
      <c r="C88" s="452"/>
      <c r="D88" s="453"/>
      <c r="E88" s="47">
        <v>1</v>
      </c>
      <c r="F88" s="54"/>
      <c r="G88" s="48">
        <v>5</v>
      </c>
      <c r="H88" s="48">
        <v>6</v>
      </c>
      <c r="I88" s="60">
        <v>5</v>
      </c>
      <c r="J88" s="68">
        <f>G88*H88*I88</f>
        <v>150</v>
      </c>
      <c r="K88" s="63"/>
    </row>
    <row r="89" spans="2:11" s="41" customFormat="1" ht="25.75" customHeight="1">
      <c r="B89" s="437" t="s">
        <v>499</v>
      </c>
      <c r="C89" s="437"/>
      <c r="D89" s="437"/>
      <c r="E89" s="47"/>
      <c r="F89" s="54"/>
      <c r="G89" s="48"/>
      <c r="H89" s="48"/>
      <c r="I89" s="60"/>
      <c r="J89" s="68">
        <f>SUM(J87:J88)</f>
        <v>300</v>
      </c>
      <c r="K89" s="63"/>
    </row>
    <row r="90" spans="2:11" s="41" customFormat="1" ht="25.75" customHeight="1">
      <c r="B90" s="437" t="s">
        <v>230</v>
      </c>
      <c r="C90" s="437"/>
      <c r="D90" s="437"/>
      <c r="E90" s="47"/>
      <c r="F90" s="54"/>
      <c r="G90" s="48"/>
      <c r="H90" s="48"/>
      <c r="I90" s="60"/>
      <c r="J90" s="68">
        <f>J89*0.1</f>
        <v>30</v>
      </c>
      <c r="K90" s="63"/>
    </row>
    <row r="91" spans="2:11" s="41" customFormat="1">
      <c r="B91" s="436" t="s">
        <v>227</v>
      </c>
      <c r="C91" s="436"/>
      <c r="D91" s="436"/>
      <c r="E91" s="45"/>
      <c r="F91" s="54"/>
      <c r="G91" s="54"/>
      <c r="H91" s="54"/>
      <c r="I91" s="60"/>
      <c r="J91" s="68">
        <f>SUM(J89:J90)</f>
        <v>330</v>
      </c>
      <c r="K91" s="48" t="s">
        <v>21</v>
      </c>
    </row>
    <row r="92" spans="2:11" s="41" customFormat="1">
      <c r="B92" s="436" t="s">
        <v>227</v>
      </c>
      <c r="C92" s="436"/>
      <c r="D92" s="436"/>
      <c r="E92" s="45"/>
      <c r="F92" s="54"/>
      <c r="G92" s="54"/>
      <c r="H92" s="54"/>
      <c r="I92" s="60"/>
      <c r="J92" s="48">
        <f>ROUNDUP(J91,0)</f>
        <v>330</v>
      </c>
      <c r="K92" s="48" t="s">
        <v>21</v>
      </c>
    </row>
    <row r="93" spans="2:11" s="41" customFormat="1">
      <c r="B93" s="52"/>
      <c r="C93" s="47"/>
      <c r="D93" s="47"/>
      <c r="E93" s="63"/>
      <c r="F93" s="63"/>
      <c r="G93" s="54"/>
      <c r="H93" s="54"/>
      <c r="I93" s="48"/>
      <c r="J93" s="54"/>
      <c r="K93" s="52"/>
    </row>
    <row r="94" spans="2:11" s="41" customFormat="1">
      <c r="B94" s="408" t="s">
        <v>590</v>
      </c>
      <c r="C94" s="408"/>
      <c r="D94" s="408"/>
      <c r="E94" s="45"/>
      <c r="F94" s="54"/>
      <c r="G94" s="54"/>
      <c r="H94" s="54"/>
      <c r="I94" s="60"/>
      <c r="J94" s="48"/>
      <c r="K94" s="48"/>
    </row>
    <row r="95" spans="2:11" s="41" customFormat="1">
      <c r="B95" s="437" t="s">
        <v>225</v>
      </c>
      <c r="C95" s="437"/>
      <c r="D95" s="437"/>
      <c r="E95" s="45"/>
      <c r="F95" s="45"/>
      <c r="G95" s="54"/>
      <c r="H95" s="54"/>
      <c r="I95" s="48"/>
      <c r="J95" s="68">
        <f>J28</f>
        <v>4.5</v>
      </c>
      <c r="K95" s="48"/>
    </row>
    <row r="96" spans="2:11" s="41" customFormat="1">
      <c r="B96" s="437" t="s">
        <v>230</v>
      </c>
      <c r="C96" s="437"/>
      <c r="D96" s="437"/>
      <c r="E96" s="45"/>
      <c r="F96" s="45"/>
      <c r="G96" s="54"/>
      <c r="H96" s="54"/>
      <c r="I96" s="48"/>
      <c r="J96" s="68">
        <v>0.22500000000000001</v>
      </c>
      <c r="K96" s="48"/>
    </row>
    <row r="97" spans="2:11" s="41" customFormat="1">
      <c r="B97" s="436" t="s">
        <v>227</v>
      </c>
      <c r="C97" s="436"/>
      <c r="D97" s="436"/>
      <c r="E97" s="45"/>
      <c r="F97" s="45"/>
      <c r="G97" s="54"/>
      <c r="H97" s="54"/>
      <c r="I97" s="48"/>
      <c r="J97" s="68">
        <f>SUM(J95:J96)</f>
        <v>4.7249999999999996</v>
      </c>
      <c r="K97" s="48" t="s">
        <v>169</v>
      </c>
    </row>
    <row r="98" spans="2:11" s="41" customFormat="1">
      <c r="B98" s="436" t="s">
        <v>227</v>
      </c>
      <c r="C98" s="436"/>
      <c r="D98" s="436"/>
      <c r="E98" s="45"/>
      <c r="F98" s="45"/>
      <c r="G98" s="54"/>
      <c r="H98" s="54"/>
      <c r="I98" s="48"/>
      <c r="J98" s="68">
        <f>ROUNDUP(J97,0)</f>
        <v>5</v>
      </c>
      <c r="K98" s="48" t="s">
        <v>169</v>
      </c>
    </row>
    <row r="99" spans="2:11" s="41" customFormat="1">
      <c r="B99" s="52"/>
      <c r="C99" s="48"/>
      <c r="D99" s="48"/>
      <c r="E99" s="54"/>
      <c r="F99" s="54"/>
      <c r="G99" s="54"/>
      <c r="H99" s="54"/>
      <c r="I99" s="48"/>
      <c r="J99" s="68"/>
      <c r="K99" s="48"/>
    </row>
    <row r="100" spans="2:11" s="41" customFormat="1">
      <c r="B100" s="408" t="s">
        <v>648</v>
      </c>
      <c r="C100" s="408"/>
      <c r="D100" s="408"/>
      <c r="E100" s="66"/>
      <c r="F100" s="66"/>
      <c r="G100" s="54"/>
      <c r="H100" s="54"/>
      <c r="I100" s="60"/>
      <c r="J100" s="48"/>
      <c r="K100" s="48"/>
    </row>
    <row r="101" spans="2:11" s="41" customFormat="1">
      <c r="B101" s="437" t="s">
        <v>225</v>
      </c>
      <c r="C101" s="437"/>
      <c r="D101" s="437"/>
      <c r="E101" s="99"/>
      <c r="F101" s="99"/>
      <c r="G101" s="54"/>
      <c r="H101" s="54"/>
      <c r="I101" s="48"/>
      <c r="J101" s="68">
        <f>J24</f>
        <v>43.5</v>
      </c>
      <c r="K101" s="48"/>
    </row>
    <row r="102" spans="2:11" s="41" customFormat="1">
      <c r="B102" s="437" t="s">
        <v>230</v>
      </c>
      <c r="C102" s="437"/>
      <c r="D102" s="437"/>
      <c r="E102" s="99"/>
      <c r="F102" s="99"/>
      <c r="G102" s="54"/>
      <c r="H102" s="54"/>
      <c r="I102" s="48"/>
      <c r="J102" s="68">
        <f>J101*0.1</f>
        <v>4.3500000000000005</v>
      </c>
      <c r="K102" s="48"/>
    </row>
    <row r="103" spans="2:11" s="41" customFormat="1">
      <c r="B103" s="436" t="s">
        <v>227</v>
      </c>
      <c r="C103" s="436"/>
      <c r="D103" s="436"/>
      <c r="E103" s="99"/>
      <c r="F103" s="99"/>
      <c r="G103" s="54"/>
      <c r="H103" s="54"/>
      <c r="I103" s="48"/>
      <c r="J103" s="68">
        <f>SUM(J101:J102)</f>
        <v>47.85</v>
      </c>
      <c r="K103" s="48" t="s">
        <v>81</v>
      </c>
    </row>
    <row r="104" spans="2:11" s="41" customFormat="1">
      <c r="B104" s="436" t="s">
        <v>227</v>
      </c>
      <c r="C104" s="436"/>
      <c r="D104" s="436"/>
      <c r="E104" s="99"/>
      <c r="F104" s="99"/>
      <c r="G104" s="54"/>
      <c r="H104" s="54"/>
      <c r="I104" s="48"/>
      <c r="J104" s="68">
        <f>ROUND(J103,0)</f>
        <v>48</v>
      </c>
      <c r="K104" s="48" t="s">
        <v>81</v>
      </c>
    </row>
    <row r="105" spans="2:11" s="41" customFormat="1">
      <c r="B105" s="65"/>
      <c r="C105" s="65"/>
      <c r="D105" s="65"/>
      <c r="E105" s="99"/>
      <c r="F105" s="99"/>
      <c r="G105" s="54"/>
      <c r="H105" s="54"/>
      <c r="I105" s="48"/>
      <c r="J105" s="68"/>
      <c r="K105" s="48"/>
    </row>
    <row r="106" spans="2:11" s="41" customFormat="1">
      <c r="B106" s="408" t="s">
        <v>649</v>
      </c>
      <c r="C106" s="408"/>
      <c r="D106" s="408"/>
      <c r="E106" s="66"/>
      <c r="F106" s="66"/>
      <c r="G106" s="54"/>
      <c r="H106" s="54"/>
      <c r="I106" s="60"/>
      <c r="J106" s="48"/>
      <c r="K106" s="48"/>
    </row>
    <row r="107" spans="2:11" s="41" customFormat="1">
      <c r="B107" s="437" t="s">
        <v>225</v>
      </c>
      <c r="C107" s="437"/>
      <c r="D107" s="437"/>
      <c r="E107" s="99"/>
      <c r="F107" s="99"/>
      <c r="G107" s="54"/>
      <c r="H107" s="54"/>
      <c r="I107" s="48"/>
      <c r="J107" s="68">
        <f>J25</f>
        <v>14.5</v>
      </c>
      <c r="K107" s="48"/>
    </row>
    <row r="108" spans="2:11" s="41" customFormat="1">
      <c r="B108" s="437" t="s">
        <v>230</v>
      </c>
      <c r="C108" s="437"/>
      <c r="D108" s="437"/>
      <c r="E108" s="99"/>
      <c r="F108" s="99"/>
      <c r="G108" s="54"/>
      <c r="H108" s="54"/>
      <c r="I108" s="48"/>
      <c r="J108" s="68">
        <f>J107*0.1</f>
        <v>1.4500000000000002</v>
      </c>
      <c r="K108" s="48"/>
    </row>
    <row r="109" spans="2:11" s="41" customFormat="1">
      <c r="B109" s="436" t="s">
        <v>227</v>
      </c>
      <c r="C109" s="436"/>
      <c r="D109" s="436"/>
      <c r="E109" s="99"/>
      <c r="F109" s="99"/>
      <c r="G109" s="54"/>
      <c r="H109" s="54"/>
      <c r="I109" s="48"/>
      <c r="J109" s="68">
        <f>SUM(J107:J108)</f>
        <v>15.95</v>
      </c>
      <c r="K109" s="48" t="s">
        <v>81</v>
      </c>
    </row>
    <row r="110" spans="2:11" s="41" customFormat="1">
      <c r="B110" s="436" t="s">
        <v>227</v>
      </c>
      <c r="C110" s="436"/>
      <c r="D110" s="436"/>
      <c r="E110" s="99"/>
      <c r="F110" s="99"/>
      <c r="G110" s="54"/>
      <c r="H110" s="54"/>
      <c r="I110" s="48"/>
      <c r="J110" s="68">
        <f>ROUND(J109,0)</f>
        <v>16</v>
      </c>
      <c r="K110" s="48" t="s">
        <v>81</v>
      </c>
    </row>
    <row r="111" spans="2:11" s="41" customFormat="1">
      <c r="B111" s="65"/>
      <c r="C111" s="65"/>
      <c r="D111" s="65"/>
      <c r="E111" s="99"/>
      <c r="F111" s="99"/>
      <c r="G111" s="54"/>
      <c r="H111" s="54"/>
      <c r="I111" s="48"/>
      <c r="J111" s="68"/>
      <c r="K111" s="48"/>
    </row>
    <row r="112" spans="2:11" s="41" customFormat="1">
      <c r="B112" s="408" t="s">
        <v>650</v>
      </c>
      <c r="C112" s="408"/>
      <c r="D112" s="408"/>
      <c r="E112" s="45"/>
      <c r="F112" s="54"/>
      <c r="G112" s="54"/>
      <c r="H112" s="54"/>
      <c r="I112" s="48"/>
      <c r="J112" s="68"/>
      <c r="K112" s="48"/>
    </row>
    <row r="113" spans="1:11" s="41" customFormat="1">
      <c r="B113" s="437" t="s">
        <v>225</v>
      </c>
      <c r="C113" s="437"/>
      <c r="D113" s="437"/>
      <c r="E113" s="45"/>
      <c r="F113" s="45"/>
      <c r="G113" s="54"/>
      <c r="H113" s="54"/>
      <c r="I113" s="60"/>
      <c r="J113" s="69">
        <f>J26</f>
        <v>3.39</v>
      </c>
      <c r="K113" s="48"/>
    </row>
    <row r="114" spans="1:11" s="41" customFormat="1">
      <c r="B114" s="437" t="s">
        <v>230</v>
      </c>
      <c r="C114" s="437"/>
      <c r="D114" s="437"/>
      <c r="E114" s="45"/>
      <c r="F114" s="45"/>
      <c r="G114" s="54"/>
      <c r="H114" s="54"/>
      <c r="I114" s="48"/>
      <c r="J114" s="68">
        <f>J113*0.1</f>
        <v>0.33900000000000002</v>
      </c>
      <c r="K114" s="48"/>
    </row>
    <row r="115" spans="1:11" s="41" customFormat="1">
      <c r="B115" s="436" t="s">
        <v>227</v>
      </c>
      <c r="C115" s="436"/>
      <c r="D115" s="436"/>
      <c r="E115" s="45"/>
      <c r="F115" s="45"/>
      <c r="G115" s="54"/>
      <c r="H115" s="54"/>
      <c r="I115" s="48"/>
      <c r="J115" s="68">
        <f>SUM(J113:J114)</f>
        <v>3.7290000000000001</v>
      </c>
      <c r="K115" s="48"/>
    </row>
    <row r="116" spans="1:11" s="41" customFormat="1">
      <c r="B116" s="47"/>
      <c r="C116" s="65"/>
      <c r="D116" s="65"/>
      <c r="E116" s="45"/>
      <c r="F116" s="45"/>
      <c r="G116" s="54"/>
      <c r="H116" s="54"/>
      <c r="I116" s="48"/>
      <c r="J116" s="41">
        <f>ROUNDUP(J115,0)</f>
        <v>4</v>
      </c>
      <c r="K116" s="48" t="s">
        <v>169</v>
      </c>
    </row>
    <row r="117" spans="1:11" s="41" customFormat="1">
      <c r="A117" s="41" t="s">
        <v>651</v>
      </c>
      <c r="B117" s="441" t="s">
        <v>652</v>
      </c>
      <c r="C117" s="442"/>
      <c r="D117" s="442"/>
      <c r="E117" s="443"/>
      <c r="F117" s="45"/>
      <c r="G117" s="66"/>
      <c r="H117" s="54"/>
      <c r="I117" s="48"/>
      <c r="J117" s="68"/>
      <c r="K117" s="52"/>
    </row>
    <row r="118" spans="1:11" s="41" customFormat="1">
      <c r="B118" s="437" t="s">
        <v>225</v>
      </c>
      <c r="C118" s="437"/>
      <c r="D118" s="437"/>
      <c r="E118" s="45"/>
      <c r="F118" s="45"/>
      <c r="G118" s="66"/>
      <c r="H118" s="54"/>
      <c r="I118" s="48"/>
      <c r="J118" s="68">
        <f>J29</f>
        <v>101.5</v>
      </c>
    </row>
    <row r="119" spans="1:11" s="41" customFormat="1">
      <c r="B119" s="437" t="s">
        <v>230</v>
      </c>
      <c r="C119" s="437"/>
      <c r="D119" s="437"/>
      <c r="E119" s="45"/>
      <c r="F119" s="45"/>
      <c r="G119" s="66"/>
      <c r="H119" s="54"/>
      <c r="I119" s="48"/>
      <c r="J119" s="68">
        <f>J118*0.1</f>
        <v>10.15</v>
      </c>
      <c r="K119" s="52"/>
    </row>
    <row r="120" spans="1:11" s="41" customFormat="1">
      <c r="B120" s="436" t="s">
        <v>227</v>
      </c>
      <c r="C120" s="436"/>
      <c r="D120" s="436"/>
      <c r="E120" s="45"/>
      <c r="F120" s="45"/>
      <c r="G120" s="66"/>
      <c r="H120" s="54"/>
      <c r="I120" s="48"/>
      <c r="J120" s="68">
        <f>SUM(J118:J119)</f>
        <v>111.65</v>
      </c>
      <c r="K120" s="52"/>
    </row>
    <row r="121" spans="1:11" s="41" customFormat="1">
      <c r="B121" s="436" t="s">
        <v>227</v>
      </c>
      <c r="C121" s="436"/>
      <c r="D121" s="436"/>
      <c r="E121" s="45"/>
      <c r="F121" s="45"/>
      <c r="G121" s="66"/>
      <c r="H121" s="54"/>
      <c r="I121" s="48"/>
      <c r="J121" s="68">
        <f>ROUNDUP(J120,0)</f>
        <v>112</v>
      </c>
      <c r="K121" s="52" t="s">
        <v>169</v>
      </c>
    </row>
    <row r="122" spans="1:11" s="41" customFormat="1">
      <c r="B122" s="437"/>
      <c r="C122" s="437"/>
      <c r="D122" s="437"/>
      <c r="E122" s="45"/>
      <c r="F122" s="45"/>
      <c r="G122" s="54"/>
      <c r="H122" s="54"/>
      <c r="I122" s="48"/>
      <c r="J122" s="68"/>
      <c r="K122" s="57"/>
    </row>
    <row r="123" spans="1:11">
      <c r="B123" s="439" t="s">
        <v>653</v>
      </c>
      <c r="C123" s="439"/>
      <c r="D123" s="439"/>
      <c r="E123" s="439"/>
      <c r="F123" s="45"/>
      <c r="G123" s="54"/>
      <c r="H123" s="54"/>
      <c r="I123" s="48"/>
      <c r="J123" s="68"/>
      <c r="K123" s="48"/>
    </row>
    <row r="124" spans="1:11">
      <c r="B124" s="437" t="s">
        <v>225</v>
      </c>
      <c r="C124" s="437"/>
      <c r="D124" s="437"/>
      <c r="E124" s="45"/>
      <c r="F124" s="45"/>
      <c r="G124" s="54"/>
      <c r="H124" s="54"/>
      <c r="I124" s="48"/>
      <c r="J124" s="68">
        <f>J27</f>
        <v>1</v>
      </c>
      <c r="K124" s="52"/>
    </row>
    <row r="125" spans="1:11">
      <c r="B125" s="437" t="s">
        <v>234</v>
      </c>
      <c r="C125" s="437"/>
      <c r="D125" s="437"/>
      <c r="E125" s="45"/>
      <c r="F125" s="45"/>
      <c r="G125" s="438"/>
      <c r="H125" s="438"/>
      <c r="I125" s="438"/>
      <c r="J125" s="68">
        <f>J124/0.3</f>
        <v>3.3333333333333335</v>
      </c>
      <c r="K125" s="52"/>
    </row>
    <row r="126" spans="1:11">
      <c r="B126" s="440" t="s">
        <v>230</v>
      </c>
      <c r="C126" s="440"/>
      <c r="D126" s="440"/>
      <c r="E126" s="66"/>
      <c r="F126" s="66"/>
      <c r="G126" s="66"/>
      <c r="H126" s="54"/>
      <c r="I126" s="48"/>
      <c r="J126" s="68">
        <f>J125*0.1</f>
        <v>0.33333333333333337</v>
      </c>
    </row>
    <row r="127" spans="1:11">
      <c r="B127" s="436" t="s">
        <v>227</v>
      </c>
      <c r="C127" s="436"/>
      <c r="D127" s="436"/>
      <c r="E127" s="54"/>
      <c r="F127" s="54"/>
      <c r="G127" s="54"/>
      <c r="H127" s="54"/>
      <c r="I127" s="54"/>
      <c r="J127" s="60">
        <f>J125+J126</f>
        <v>3.666666666666667</v>
      </c>
      <c r="K127" s="48" t="s">
        <v>235</v>
      </c>
    </row>
    <row r="128" spans="1:11">
      <c r="B128" s="436" t="s">
        <v>227</v>
      </c>
      <c r="C128" s="436"/>
      <c r="D128" s="436"/>
      <c r="E128" s="54"/>
      <c r="F128" s="54"/>
      <c r="G128" s="54"/>
      <c r="H128" s="54"/>
      <c r="I128" s="54"/>
      <c r="J128" s="52">
        <f>ROUNDUP(J127,0)</f>
        <v>4</v>
      </c>
      <c r="K128" s="48" t="s">
        <v>235</v>
      </c>
    </row>
    <row r="129" spans="2:14">
      <c r="B129" s="52"/>
      <c r="C129" s="48"/>
      <c r="D129" s="48"/>
      <c r="E129" s="54"/>
      <c r="F129" s="54"/>
      <c r="G129" s="54"/>
      <c r="H129" s="54"/>
      <c r="I129" s="54"/>
      <c r="J129" s="54"/>
      <c r="K129" s="52"/>
    </row>
    <row r="130" spans="2:14">
      <c r="B130" s="439" t="s">
        <v>654</v>
      </c>
      <c r="C130" s="439"/>
      <c r="D130" s="439"/>
      <c r="E130" s="439"/>
      <c r="F130" s="45"/>
      <c r="G130" s="54"/>
      <c r="H130" s="54"/>
      <c r="I130" s="48"/>
      <c r="J130" s="68"/>
      <c r="K130" s="48"/>
    </row>
    <row r="131" spans="2:14">
      <c r="B131" s="437" t="s">
        <v>225</v>
      </c>
      <c r="C131" s="437"/>
      <c r="D131" s="437"/>
      <c r="E131" s="45"/>
      <c r="F131" s="45"/>
      <c r="G131" s="54"/>
      <c r="H131" s="54"/>
      <c r="I131" s="48"/>
      <c r="J131" s="68">
        <f>J128</f>
        <v>4</v>
      </c>
      <c r="K131" s="52"/>
    </row>
    <row r="132" spans="2:14">
      <c r="B132" s="437" t="s">
        <v>237</v>
      </c>
      <c r="C132" s="437"/>
      <c r="D132" s="437"/>
      <c r="E132" s="45"/>
      <c r="F132" s="45"/>
      <c r="G132" s="438"/>
      <c r="H132" s="438"/>
      <c r="I132" s="438"/>
      <c r="J132" s="68">
        <f>J131*0.5</f>
        <v>2</v>
      </c>
      <c r="K132" s="52"/>
    </row>
    <row r="133" spans="2:14">
      <c r="B133" s="437" t="s">
        <v>230</v>
      </c>
      <c r="C133" s="437"/>
      <c r="D133" s="437"/>
      <c r="E133" s="45"/>
      <c r="F133" s="45"/>
      <c r="G133" s="52"/>
      <c r="H133" s="52"/>
      <c r="I133" s="52"/>
      <c r="J133" s="68">
        <f>J132*0.1</f>
        <v>0.2</v>
      </c>
      <c r="K133" s="52"/>
    </row>
    <row r="134" spans="2:14">
      <c r="B134" s="436" t="s">
        <v>227</v>
      </c>
      <c r="C134" s="436"/>
      <c r="D134" s="436"/>
      <c r="E134" s="66"/>
      <c r="F134" s="66"/>
      <c r="G134" s="66"/>
      <c r="H134" s="54"/>
      <c r="I134" s="48"/>
      <c r="J134" s="68">
        <f>SUM(J132:J133)</f>
        <v>2.2000000000000002</v>
      </c>
      <c r="K134" s="48" t="s">
        <v>239</v>
      </c>
    </row>
    <row r="135" spans="2:14">
      <c r="B135" s="436" t="s">
        <v>227</v>
      </c>
      <c r="C135" s="436"/>
      <c r="D135" s="436"/>
      <c r="E135" s="54"/>
      <c r="F135" s="54"/>
      <c r="G135" s="54"/>
      <c r="H135" s="54"/>
      <c r="I135" s="54"/>
      <c r="J135" s="48">
        <f>ROUNDUP(J134,0)</f>
        <v>3</v>
      </c>
      <c r="K135" s="48" t="s">
        <v>239</v>
      </c>
    </row>
    <row r="136" spans="2:14">
      <c r="B136" s="52"/>
      <c r="C136" s="48"/>
      <c r="D136" s="48"/>
      <c r="E136" s="54"/>
      <c r="F136" s="54"/>
      <c r="G136" s="54"/>
      <c r="H136" s="54"/>
      <c r="I136" s="54"/>
      <c r="J136" s="54"/>
      <c r="K136" s="52"/>
    </row>
    <row r="137" spans="2:14">
      <c r="B137" s="439" t="s">
        <v>655</v>
      </c>
      <c r="C137" s="439"/>
      <c r="D137" s="439"/>
      <c r="E137" s="439"/>
      <c r="F137" s="45"/>
      <c r="G137" s="54"/>
      <c r="H137" s="54"/>
      <c r="I137" s="48"/>
      <c r="J137" s="68"/>
      <c r="K137" s="48"/>
    </row>
    <row r="138" spans="2:14">
      <c r="B138" s="437" t="s">
        <v>225</v>
      </c>
      <c r="C138" s="437"/>
      <c r="D138" s="437"/>
      <c r="E138" s="45"/>
      <c r="F138" s="45"/>
      <c r="G138" s="54"/>
      <c r="H138" s="54"/>
      <c r="I138" s="48"/>
      <c r="J138" s="68">
        <f>J27</f>
        <v>1</v>
      </c>
      <c r="K138" s="52"/>
    </row>
    <row r="139" spans="2:14">
      <c r="B139" s="437" t="s">
        <v>230</v>
      </c>
      <c r="C139" s="437"/>
      <c r="D139" s="437"/>
      <c r="E139" s="45"/>
      <c r="F139" s="45"/>
      <c r="G139" s="438"/>
      <c r="H139" s="438"/>
      <c r="I139" s="438"/>
      <c r="J139" s="68">
        <f>J138*0.1</f>
        <v>0.1</v>
      </c>
      <c r="K139" s="52"/>
      <c r="N139" s="42" t="s">
        <v>651</v>
      </c>
    </row>
    <row r="140" spans="2:14">
      <c r="B140" s="436" t="s">
        <v>227</v>
      </c>
      <c r="C140" s="436"/>
      <c r="D140" s="436"/>
      <c r="E140" s="66"/>
      <c r="F140" s="66"/>
      <c r="G140" s="66"/>
      <c r="H140" s="54"/>
      <c r="I140" s="48"/>
      <c r="J140" s="68">
        <f>SUM(J138:J139)</f>
        <v>1.1000000000000001</v>
      </c>
      <c r="K140" s="48" t="s">
        <v>81</v>
      </c>
    </row>
    <row r="141" spans="2:14">
      <c r="B141" s="436" t="s">
        <v>227</v>
      </c>
      <c r="C141" s="436"/>
      <c r="D141" s="436"/>
      <c r="E141" s="54"/>
      <c r="F141" s="54"/>
      <c r="G141" s="54"/>
      <c r="H141" s="54"/>
      <c r="I141" s="54"/>
      <c r="J141" s="48">
        <f>ROUNDUP(J140,0)</f>
        <v>2</v>
      </c>
      <c r="K141" s="48" t="s">
        <v>81</v>
      </c>
    </row>
  </sheetData>
  <mergeCells count="172">
    <mergeCell ref="E9:K9"/>
    <mergeCell ref="G13:I13"/>
    <mergeCell ref="C23:D23"/>
    <mergeCell ref="C24:D24"/>
    <mergeCell ref="C25:D25"/>
    <mergeCell ref="C26:D26"/>
    <mergeCell ref="C27:D27"/>
    <mergeCell ref="C28:D28"/>
    <mergeCell ref="C29:D29"/>
    <mergeCell ref="C30:D30"/>
    <mergeCell ref="B32:J32"/>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B85:D85"/>
    <mergeCell ref="B86:E86"/>
    <mergeCell ref="B87:D87"/>
    <mergeCell ref="B88:D88"/>
    <mergeCell ref="B89:D89"/>
    <mergeCell ref="B90:D90"/>
    <mergeCell ref="B91:D91"/>
    <mergeCell ref="B92:D92"/>
    <mergeCell ref="B94:D94"/>
    <mergeCell ref="B95:D95"/>
    <mergeCell ref="B96:D96"/>
    <mergeCell ref="B97:D97"/>
    <mergeCell ref="B98:D98"/>
    <mergeCell ref="B100:D100"/>
    <mergeCell ref="B101:D101"/>
    <mergeCell ref="B102:D102"/>
    <mergeCell ref="B103:D103"/>
    <mergeCell ref="B104:D104"/>
    <mergeCell ref="B106:D106"/>
    <mergeCell ref="B107:D107"/>
    <mergeCell ref="B108:D108"/>
    <mergeCell ref="B109:D109"/>
    <mergeCell ref="B110:D110"/>
    <mergeCell ref="B127:D127"/>
    <mergeCell ref="B128:D128"/>
    <mergeCell ref="B130:E130"/>
    <mergeCell ref="B112:D112"/>
    <mergeCell ref="B113:D113"/>
    <mergeCell ref="B114:D114"/>
    <mergeCell ref="B115:D115"/>
    <mergeCell ref="B117:E117"/>
    <mergeCell ref="B118:D118"/>
    <mergeCell ref="B119:D119"/>
    <mergeCell ref="B120:D120"/>
    <mergeCell ref="B121:D121"/>
    <mergeCell ref="B140:D140"/>
    <mergeCell ref="B141:D141"/>
    <mergeCell ref="B13:B14"/>
    <mergeCell ref="C13:C14"/>
    <mergeCell ref="D13:D14"/>
    <mergeCell ref="E13:E14"/>
    <mergeCell ref="J13:J14"/>
    <mergeCell ref="K13:K14"/>
    <mergeCell ref="B131:D131"/>
    <mergeCell ref="B132:D132"/>
    <mergeCell ref="G132:I132"/>
    <mergeCell ref="B133:D133"/>
    <mergeCell ref="B134:D134"/>
    <mergeCell ref="B135:D135"/>
    <mergeCell ref="B137:E137"/>
    <mergeCell ref="B138:D138"/>
    <mergeCell ref="B139:D139"/>
    <mergeCell ref="G139:I139"/>
    <mergeCell ref="B122:D122"/>
    <mergeCell ref="B123:E123"/>
    <mergeCell ref="B124:D124"/>
    <mergeCell ref="B125:D125"/>
    <mergeCell ref="G125:I125"/>
    <mergeCell ref="B126:D126"/>
  </mergeCells>
  <pageMargins left="0.75" right="0.75" top="1" bottom="1" header="0.5" footer="0.5"/>
  <pageSetup scale="36" orientation="portrait" r:id="rId1"/>
  <rowBreaks count="1" manualBreakCount="1">
    <brk id="84"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50"/>
  </sheetPr>
  <dimension ref="B2:M120"/>
  <sheetViews>
    <sheetView view="pageBreakPreview" zoomScale="70" zoomScaleNormal="80"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486</v>
      </c>
      <c r="G4" s="2">
        <v>26.7</v>
      </c>
    </row>
    <row r="5" spans="2:11" ht="21.05" customHeight="1">
      <c r="B5" s="5" t="s">
        <v>122</v>
      </c>
      <c r="C5" s="7" t="s">
        <v>656</v>
      </c>
    </row>
    <row r="6" spans="2:11" ht="21.05" customHeight="1">
      <c r="B6" s="5" t="s">
        <v>124</v>
      </c>
      <c r="C6" s="7"/>
    </row>
    <row r="7" spans="2:11" ht="21.05" customHeight="1">
      <c r="B7" s="5" t="s">
        <v>125</v>
      </c>
      <c r="C7" s="7">
        <v>1</v>
      </c>
    </row>
    <row r="8" spans="2:11" ht="21.05" customHeight="1">
      <c r="B8" s="5" t="s">
        <v>126</v>
      </c>
      <c r="C8" s="7" t="s">
        <v>530</v>
      </c>
    </row>
    <row r="9" spans="2:11" ht="41.5" customHeight="1">
      <c r="B9" s="9" t="s">
        <v>128</v>
      </c>
      <c r="C9" s="7">
        <f>C7+1</f>
        <v>2</v>
      </c>
      <c r="E9" s="335"/>
      <c r="F9" s="335"/>
      <c r="G9" s="335"/>
      <c r="H9" s="335"/>
      <c r="I9" s="335"/>
      <c r="J9" s="335"/>
      <c r="K9" s="335"/>
    </row>
    <row r="10" spans="2:11" ht="21.05" customHeight="1">
      <c r="B10" s="9" t="s">
        <v>129</v>
      </c>
      <c r="C10" s="6" t="s">
        <v>531</v>
      </c>
      <c r="D10" s="35"/>
      <c r="E10" s="70"/>
      <c r="F10" s="70"/>
      <c r="G10" s="70"/>
      <c r="H10" s="70"/>
      <c r="I10" s="70"/>
      <c r="J10" s="91"/>
      <c r="K10" s="1"/>
    </row>
    <row r="11" spans="2:11" ht="21.05" customHeight="1">
      <c r="B11" s="9" t="s">
        <v>131</v>
      </c>
      <c r="C11" s="6" t="s">
        <v>132</v>
      </c>
      <c r="D11" s="35"/>
      <c r="E11" s="70"/>
      <c r="F11" s="70"/>
      <c r="G11" s="70"/>
      <c r="H11" s="70"/>
      <c r="I11" s="70"/>
      <c r="J11" s="70"/>
      <c r="K11" s="1"/>
    </row>
    <row r="12" spans="2:11">
      <c r="B12" s="71"/>
      <c r="C12" s="72"/>
      <c r="D12" s="35"/>
      <c r="E12" s="70"/>
      <c r="F12" s="70"/>
      <c r="G12" s="70"/>
      <c r="H12" s="70"/>
      <c r="I12" s="70"/>
      <c r="J12" s="70"/>
      <c r="K12" s="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91" customHeight="1">
      <c r="B15" s="16" t="s">
        <v>149</v>
      </c>
      <c r="C15" s="8" t="s">
        <v>150</v>
      </c>
      <c r="D15" s="16" t="s">
        <v>657</v>
      </c>
      <c r="E15" s="8" t="s">
        <v>566</v>
      </c>
      <c r="F15" s="8">
        <v>1</v>
      </c>
      <c r="G15" s="8">
        <v>14.5</v>
      </c>
      <c r="H15" s="13"/>
      <c r="I15" s="13"/>
      <c r="J15" s="48">
        <f>F15*G15</f>
        <v>14.5</v>
      </c>
      <c r="K15" s="16" t="s">
        <v>148</v>
      </c>
    </row>
    <row r="16" spans="2:11">
      <c r="B16" s="16" t="s">
        <v>153</v>
      </c>
      <c r="C16" s="16" t="s">
        <v>154</v>
      </c>
      <c r="D16" s="16" t="s">
        <v>155</v>
      </c>
      <c r="E16" s="16" t="s">
        <v>557</v>
      </c>
      <c r="F16" s="16"/>
      <c r="G16" s="16"/>
      <c r="H16" s="74"/>
      <c r="I16" s="74"/>
      <c r="J16" s="79">
        <f>(0.5*0.2+0.6*0.5+1*0.5+0.7*0.5+0.5*0.2)+1.5+(0.5*0.25)+(0.5*0.25)+(0.3*0.25)</f>
        <v>3.1750000000000003</v>
      </c>
      <c r="K16" s="16" t="s">
        <v>157</v>
      </c>
    </row>
    <row r="17" spans="2:11">
      <c r="B17" s="16" t="s">
        <v>282</v>
      </c>
      <c r="C17" s="16" t="s">
        <v>158</v>
      </c>
      <c r="D17" s="16" t="s">
        <v>170</v>
      </c>
      <c r="E17" s="20" t="s">
        <v>536</v>
      </c>
      <c r="F17" s="74"/>
      <c r="G17" s="74"/>
      <c r="H17" s="74"/>
      <c r="I17" s="74"/>
      <c r="J17" s="78">
        <v>20.8</v>
      </c>
      <c r="K17" s="20" t="s">
        <v>658</v>
      </c>
    </row>
    <row r="18" spans="2:11" s="90" customFormat="1" ht="29.6">
      <c r="B18" s="8" t="s">
        <v>444</v>
      </c>
      <c r="C18" s="8" t="s">
        <v>408</v>
      </c>
      <c r="D18" s="8" t="s">
        <v>445</v>
      </c>
      <c r="E18" s="8" t="s">
        <v>497</v>
      </c>
      <c r="F18" s="8">
        <v>7</v>
      </c>
      <c r="G18" s="73"/>
      <c r="H18" s="73"/>
      <c r="I18" s="73"/>
      <c r="J18" s="79">
        <f>F18</f>
        <v>7</v>
      </c>
      <c r="K18" s="16" t="s">
        <v>659</v>
      </c>
    </row>
    <row r="19" spans="2:11">
      <c r="B19" s="14"/>
      <c r="C19" s="8"/>
      <c r="D19" s="8"/>
      <c r="E19" s="13"/>
      <c r="F19" s="13"/>
      <c r="G19" s="13"/>
      <c r="H19" s="13"/>
      <c r="I19" s="13"/>
      <c r="J19" s="92"/>
      <c r="K19" s="14"/>
    </row>
    <row r="20" spans="2:11">
      <c r="B20" s="14"/>
      <c r="C20" s="8"/>
      <c r="D20" s="8"/>
      <c r="E20" s="13"/>
      <c r="F20" s="13"/>
      <c r="G20" s="13"/>
      <c r="H20" s="13"/>
      <c r="I20" s="13"/>
      <c r="J20" s="93"/>
      <c r="K20" s="14"/>
    </row>
    <row r="21" spans="2:11">
      <c r="B21" s="14"/>
      <c r="C21" s="8"/>
      <c r="D21" s="8"/>
      <c r="E21" s="13"/>
      <c r="F21" s="13"/>
      <c r="G21" s="13"/>
      <c r="H21" s="13"/>
      <c r="I21" s="13"/>
      <c r="J21" s="13"/>
      <c r="K21" s="14"/>
    </row>
    <row r="22" spans="2:11" ht="22.35" customHeight="1">
      <c r="B22" s="6" t="s">
        <v>167</v>
      </c>
      <c r="C22" s="7"/>
      <c r="D22" s="7"/>
      <c r="E22" s="6"/>
      <c r="F22" s="6"/>
      <c r="G22" s="15"/>
      <c r="H22" s="13"/>
      <c r="I22" s="12"/>
      <c r="J22" s="21"/>
      <c r="K22" s="14"/>
    </row>
    <row r="23" spans="2:11" ht="22.35" customHeight="1">
      <c r="B23" s="6"/>
      <c r="C23" s="379" t="s">
        <v>149</v>
      </c>
      <c r="D23" s="379"/>
      <c r="E23" s="6"/>
      <c r="F23" s="6"/>
      <c r="G23" s="15"/>
      <c r="H23" s="13"/>
      <c r="I23" s="12" t="s">
        <v>81</v>
      </c>
      <c r="J23" s="94">
        <f>J15</f>
        <v>14.5</v>
      </c>
      <c r="K23" s="14"/>
    </row>
    <row r="24" spans="2:11" ht="22.35" customHeight="1">
      <c r="B24" s="6"/>
      <c r="C24" s="379" t="s">
        <v>155</v>
      </c>
      <c r="D24" s="379"/>
      <c r="E24" s="16"/>
      <c r="F24" s="16"/>
      <c r="G24" s="8"/>
      <c r="H24" s="8"/>
      <c r="I24" s="7" t="s">
        <v>169</v>
      </c>
      <c r="J24" s="58">
        <f>J16</f>
        <v>3.1750000000000003</v>
      </c>
      <c r="K24" s="14"/>
    </row>
    <row r="25" spans="2:11" ht="22.35" customHeight="1">
      <c r="B25" s="6"/>
      <c r="C25" s="379" t="s">
        <v>385</v>
      </c>
      <c r="D25" s="379"/>
      <c r="E25" s="16"/>
      <c r="F25" s="16"/>
      <c r="G25" s="8"/>
      <c r="H25" s="8"/>
      <c r="I25" s="7" t="s">
        <v>81</v>
      </c>
      <c r="J25" s="95">
        <f>J17</f>
        <v>20.8</v>
      </c>
      <c r="K25" s="14"/>
    </row>
    <row r="26" spans="2:11" ht="22.35" customHeight="1">
      <c r="B26" s="14"/>
      <c r="C26" s="419" t="s">
        <v>660</v>
      </c>
      <c r="D26" s="419"/>
      <c r="E26" s="13"/>
      <c r="F26" s="13"/>
      <c r="G26" s="13"/>
      <c r="H26" s="13"/>
      <c r="I26" s="7" t="s">
        <v>541</v>
      </c>
      <c r="J26" s="21">
        <f>J18*2</f>
        <v>14</v>
      </c>
      <c r="K26" s="14"/>
    </row>
    <row r="27" spans="2:11" ht="21.7" customHeight="1">
      <c r="B27" s="14"/>
      <c r="C27" s="13"/>
      <c r="D27" s="13"/>
      <c r="E27" s="13"/>
      <c r="F27" s="13"/>
      <c r="G27" s="13"/>
      <c r="H27" s="13"/>
      <c r="I27" s="13"/>
      <c r="J27" s="21"/>
      <c r="K27" s="24"/>
    </row>
    <row r="28" spans="2:11" ht="21.7" customHeight="1">
      <c r="B28" s="16"/>
      <c r="C28" s="13"/>
      <c r="D28" s="13"/>
      <c r="E28" s="13"/>
      <c r="F28" s="13"/>
      <c r="G28" s="13"/>
      <c r="H28" s="13"/>
      <c r="I28" s="13"/>
      <c r="J28" s="21"/>
      <c r="K28" s="24"/>
    </row>
    <row r="29" spans="2:11">
      <c r="B29" s="16"/>
      <c r="C29" s="16"/>
      <c r="D29" s="16"/>
      <c r="E29" s="16"/>
      <c r="F29" s="16"/>
      <c r="G29" s="13"/>
      <c r="H29" s="13"/>
      <c r="I29" s="13"/>
      <c r="J29" s="24"/>
      <c r="K29" s="14"/>
    </row>
    <row r="30" spans="2:11">
      <c r="B30" s="14"/>
      <c r="C30" s="8"/>
      <c r="D30" s="8"/>
      <c r="E30" s="13"/>
      <c r="F30" s="13"/>
      <c r="G30" s="13"/>
      <c r="H30" s="13"/>
      <c r="I30" s="13"/>
      <c r="J30" s="13"/>
      <c r="K30" s="14"/>
    </row>
    <row r="31" spans="2:11">
      <c r="B31" s="324" t="s">
        <v>171</v>
      </c>
      <c r="C31" s="324"/>
      <c r="D31" s="324"/>
      <c r="E31" s="324"/>
      <c r="F31" s="324"/>
      <c r="G31" s="324"/>
      <c r="H31" s="324"/>
      <c r="I31" s="324"/>
      <c r="J31" s="324"/>
      <c r="K31" s="14"/>
    </row>
    <row r="32" spans="2:11">
      <c r="B32" s="8"/>
      <c r="C32" s="8"/>
      <c r="D32" s="8"/>
      <c r="E32" s="13"/>
      <c r="F32" s="13"/>
      <c r="G32" s="13"/>
      <c r="H32" s="13"/>
      <c r="I32" s="13"/>
      <c r="J32" s="13"/>
      <c r="K32" s="14"/>
    </row>
    <row r="33" spans="2:11" s="1" customFormat="1" ht="29.1" customHeight="1">
      <c r="B33" s="6" t="s">
        <v>1</v>
      </c>
      <c r="C33" s="337" t="s">
        <v>2</v>
      </c>
      <c r="D33" s="337"/>
      <c r="E33" s="337"/>
      <c r="F33" s="337" t="s">
        <v>3</v>
      </c>
      <c r="G33" s="337"/>
      <c r="H33" s="7" t="s">
        <v>4</v>
      </c>
      <c r="I33" s="7" t="s">
        <v>5</v>
      </c>
      <c r="J33" s="7" t="s">
        <v>172</v>
      </c>
      <c r="K33" s="7" t="s">
        <v>173</v>
      </c>
    </row>
    <row r="34" spans="2:11" s="1" customFormat="1" ht="162" customHeight="1">
      <c r="B34" s="16">
        <v>1</v>
      </c>
      <c r="C34" s="328" t="s">
        <v>174</v>
      </c>
      <c r="D34" s="329"/>
      <c r="E34" s="329"/>
      <c r="F34" s="330" t="s">
        <v>8</v>
      </c>
      <c r="G34" s="330"/>
      <c r="H34" s="8" t="s">
        <v>175</v>
      </c>
      <c r="I34" s="22">
        <v>1</v>
      </c>
      <c r="J34" s="23">
        <v>0</v>
      </c>
      <c r="K34" s="16"/>
    </row>
    <row r="35" spans="2:11" s="1" customFormat="1" ht="209.6" customHeight="1">
      <c r="B35" s="16">
        <v>2</v>
      </c>
      <c r="C35" s="328" t="s">
        <v>176</v>
      </c>
      <c r="D35" s="329"/>
      <c r="E35" s="329"/>
      <c r="F35" s="330" t="s">
        <v>11</v>
      </c>
      <c r="G35" s="330"/>
      <c r="H35" s="16" t="s">
        <v>12</v>
      </c>
      <c r="I35" s="16">
        <v>0</v>
      </c>
      <c r="J35" s="23">
        <v>0</v>
      </c>
      <c r="K35" s="16"/>
    </row>
    <row r="36" spans="2:11" s="1" customFormat="1" ht="236.6" customHeight="1">
      <c r="B36" s="16">
        <v>3</v>
      </c>
      <c r="C36" s="328" t="s">
        <v>177</v>
      </c>
      <c r="D36" s="329"/>
      <c r="E36" s="329"/>
      <c r="F36" s="330" t="s">
        <v>14</v>
      </c>
      <c r="G36" s="330"/>
      <c r="H36" s="16" t="s">
        <v>15</v>
      </c>
      <c r="I36" s="16"/>
      <c r="J36" s="23"/>
      <c r="K36" s="16"/>
    </row>
    <row r="37" spans="2:11" s="1" customFormat="1" ht="194.95" customHeight="1">
      <c r="B37" s="16">
        <v>4</v>
      </c>
      <c r="C37" s="328" t="s">
        <v>178</v>
      </c>
      <c r="D37" s="329"/>
      <c r="E37" s="329"/>
      <c r="F37" s="330" t="s">
        <v>16</v>
      </c>
      <c r="G37" s="330"/>
      <c r="H37" s="16" t="s">
        <v>17</v>
      </c>
      <c r="I37" s="16"/>
      <c r="J37" s="23"/>
      <c r="K37" s="16"/>
    </row>
    <row r="38" spans="2:11" s="1" customFormat="1" ht="88.4" customHeight="1">
      <c r="B38" s="16">
        <v>5</v>
      </c>
      <c r="C38" s="328" t="s">
        <v>179</v>
      </c>
      <c r="D38" s="329"/>
      <c r="E38" s="329"/>
      <c r="F38" s="330" t="s">
        <v>112</v>
      </c>
      <c r="G38" s="330"/>
      <c r="H38" s="16" t="s">
        <v>12</v>
      </c>
      <c r="I38" s="22"/>
      <c r="J38" s="23"/>
      <c r="K38" s="16"/>
    </row>
    <row r="39" spans="2:11" s="1" customFormat="1" ht="272.60000000000002" customHeight="1">
      <c r="B39" s="16">
        <v>6</v>
      </c>
      <c r="C39" s="328" t="s">
        <v>180</v>
      </c>
      <c r="D39" s="329"/>
      <c r="E39" s="329"/>
      <c r="F39" s="330" t="s">
        <v>20</v>
      </c>
      <c r="G39" s="330"/>
      <c r="H39" s="8" t="s">
        <v>21</v>
      </c>
      <c r="I39" s="96">
        <f>J90</f>
        <v>1040</v>
      </c>
      <c r="J39" s="23">
        <v>0</v>
      </c>
      <c r="K39" s="16"/>
    </row>
    <row r="40" spans="2:11" s="1" customFormat="1" ht="192.05" customHeight="1">
      <c r="B40" s="16">
        <v>7</v>
      </c>
      <c r="C40" s="328" t="s">
        <v>181</v>
      </c>
      <c r="D40" s="329"/>
      <c r="E40" s="329"/>
      <c r="F40" s="330" t="s">
        <v>22</v>
      </c>
      <c r="G40" s="330"/>
      <c r="H40" s="8" t="s">
        <v>23</v>
      </c>
      <c r="I40" s="96">
        <v>0</v>
      </c>
      <c r="J40" s="23">
        <v>0</v>
      </c>
      <c r="K40" s="16"/>
    </row>
    <row r="41" spans="2:11" s="1" customFormat="1" ht="232.75" customHeight="1">
      <c r="B41" s="16">
        <v>8</v>
      </c>
      <c r="C41" s="328" t="s">
        <v>182</v>
      </c>
      <c r="D41" s="329"/>
      <c r="E41" s="329"/>
      <c r="F41" s="330" t="s">
        <v>183</v>
      </c>
      <c r="G41" s="330"/>
      <c r="H41" s="8" t="s">
        <v>25</v>
      </c>
      <c r="I41" s="16">
        <v>0</v>
      </c>
      <c r="J41" s="23">
        <v>0</v>
      </c>
      <c r="K41" s="16"/>
    </row>
    <row r="42" spans="2:11" s="1" customFormat="1" ht="292.35000000000002" customHeight="1">
      <c r="B42" s="16">
        <v>9</v>
      </c>
      <c r="C42" s="328" t="s">
        <v>184</v>
      </c>
      <c r="D42" s="329"/>
      <c r="E42" s="329"/>
      <c r="F42" s="330" t="s">
        <v>26</v>
      </c>
      <c r="G42" s="330"/>
      <c r="H42" s="8" t="s">
        <v>27</v>
      </c>
      <c r="I42" s="16">
        <v>0</v>
      </c>
      <c r="J42" s="23">
        <v>0</v>
      </c>
      <c r="K42" s="16"/>
    </row>
    <row r="43" spans="2:11" s="1" customFormat="1" ht="262.8" customHeight="1">
      <c r="B43" s="16">
        <v>10</v>
      </c>
      <c r="C43" s="328" t="s">
        <v>185</v>
      </c>
      <c r="D43" s="329"/>
      <c r="E43" s="329"/>
      <c r="F43" s="330" t="s">
        <v>29</v>
      </c>
      <c r="G43" s="330"/>
      <c r="H43" s="8" t="s">
        <v>27</v>
      </c>
      <c r="I43" s="16">
        <v>0</v>
      </c>
      <c r="J43" s="23">
        <v>0</v>
      </c>
      <c r="K43" s="16"/>
    </row>
    <row r="44" spans="2:11" s="1" customFormat="1" ht="248.95" customHeight="1">
      <c r="B44" s="16">
        <v>11</v>
      </c>
      <c r="C44" s="328" t="s">
        <v>186</v>
      </c>
      <c r="D44" s="329"/>
      <c r="E44" s="329"/>
      <c r="F44" s="330" t="s">
        <v>31</v>
      </c>
      <c r="G44" s="330"/>
      <c r="H44" s="8" t="s">
        <v>27</v>
      </c>
      <c r="I44" s="16">
        <v>0</v>
      </c>
      <c r="J44" s="23">
        <v>0</v>
      </c>
      <c r="K44" s="16"/>
    </row>
    <row r="45" spans="2:11" s="1" customFormat="1" ht="145.80000000000001" customHeight="1">
      <c r="B45" s="16">
        <v>12</v>
      </c>
      <c r="C45" s="328" t="s">
        <v>187</v>
      </c>
      <c r="D45" s="329"/>
      <c r="E45" s="329"/>
      <c r="F45" s="330" t="s">
        <v>33</v>
      </c>
      <c r="G45" s="330"/>
      <c r="H45" s="8" t="s">
        <v>27</v>
      </c>
      <c r="I45" s="16">
        <v>0</v>
      </c>
      <c r="J45" s="23">
        <v>0</v>
      </c>
      <c r="K45" s="16"/>
    </row>
    <row r="46" spans="2:11" s="1" customFormat="1" ht="282.7" customHeight="1">
      <c r="B46" s="16">
        <v>13</v>
      </c>
      <c r="C46" s="328" t="s">
        <v>188</v>
      </c>
      <c r="D46" s="329"/>
      <c r="E46" s="329"/>
      <c r="F46" s="330" t="s">
        <v>35</v>
      </c>
      <c r="G46" s="330"/>
      <c r="H46" s="8" t="s">
        <v>27</v>
      </c>
      <c r="I46" s="16">
        <v>0</v>
      </c>
      <c r="J46" s="23">
        <v>0</v>
      </c>
      <c r="K46" s="16"/>
    </row>
    <row r="47" spans="2:11" s="1" customFormat="1" ht="166.85" customHeight="1">
      <c r="B47" s="16">
        <v>14</v>
      </c>
      <c r="C47" s="328" t="s">
        <v>189</v>
      </c>
      <c r="D47" s="329"/>
      <c r="E47" s="329"/>
      <c r="F47" s="330" t="s">
        <v>37</v>
      </c>
      <c r="G47" s="330"/>
      <c r="H47" s="8" t="s">
        <v>27</v>
      </c>
      <c r="I47" s="16">
        <v>0</v>
      </c>
      <c r="J47" s="23"/>
      <c r="K47" s="16"/>
    </row>
    <row r="48" spans="2:11" s="1" customFormat="1" ht="270.64999999999998" customHeight="1">
      <c r="B48" s="16">
        <v>15</v>
      </c>
      <c r="C48" s="328" t="s">
        <v>190</v>
      </c>
      <c r="D48" s="329"/>
      <c r="E48" s="329"/>
      <c r="F48" s="330" t="s">
        <v>39</v>
      </c>
      <c r="G48" s="330"/>
      <c r="H48" s="16" t="s">
        <v>12</v>
      </c>
      <c r="I48" s="16">
        <v>0</v>
      </c>
      <c r="J48" s="23"/>
      <c r="K48" s="16"/>
    </row>
    <row r="49" spans="2:11" s="1" customFormat="1" ht="200.6" customHeight="1">
      <c r="B49" s="16">
        <v>16</v>
      </c>
      <c r="C49" s="328" t="s">
        <v>191</v>
      </c>
      <c r="D49" s="329"/>
      <c r="E49" s="329"/>
      <c r="F49" s="330" t="s">
        <v>40</v>
      </c>
      <c r="G49" s="330"/>
      <c r="H49" s="33" t="s">
        <v>81</v>
      </c>
      <c r="I49" s="33">
        <v>0</v>
      </c>
      <c r="J49" s="23"/>
      <c r="K49" s="16"/>
    </row>
    <row r="50" spans="2:11" s="1" customFormat="1" ht="52.75" customHeight="1">
      <c r="B50" s="16">
        <v>17</v>
      </c>
      <c r="C50" s="328" t="s">
        <v>41</v>
      </c>
      <c r="D50" s="328"/>
      <c r="E50" s="328"/>
      <c r="F50" s="330" t="s">
        <v>192</v>
      </c>
      <c r="G50" s="330"/>
      <c r="H50" s="7"/>
      <c r="I50" s="16"/>
      <c r="J50" s="23"/>
      <c r="K50" s="16"/>
    </row>
    <row r="51" spans="2:11" s="1" customFormat="1" ht="86.95" customHeight="1">
      <c r="B51" s="16">
        <v>18</v>
      </c>
      <c r="C51" s="328" t="s">
        <v>193</v>
      </c>
      <c r="D51" s="329"/>
      <c r="E51" s="329"/>
      <c r="F51" s="330" t="s">
        <v>43</v>
      </c>
      <c r="G51" s="330"/>
      <c r="H51" s="16" t="s">
        <v>12</v>
      </c>
      <c r="I51" s="16">
        <v>0</v>
      </c>
      <c r="J51" s="23"/>
      <c r="K51" s="16"/>
    </row>
    <row r="52" spans="2:11" s="1" customFormat="1" ht="163.44999999999999" customHeight="1">
      <c r="B52" s="16">
        <v>19</v>
      </c>
      <c r="C52" s="328" t="s">
        <v>194</v>
      </c>
      <c r="D52" s="329"/>
      <c r="E52" s="329"/>
      <c r="F52" s="330" t="s">
        <v>45</v>
      </c>
      <c r="G52" s="330"/>
      <c r="H52" s="16" t="s">
        <v>12</v>
      </c>
      <c r="I52" s="22">
        <v>0</v>
      </c>
      <c r="J52" s="23"/>
      <c r="K52" s="8"/>
    </row>
    <row r="53" spans="2:11" s="1" customFormat="1" ht="122.5" customHeight="1">
      <c r="B53" s="16">
        <v>20</v>
      </c>
      <c r="C53" s="328" t="s">
        <v>195</v>
      </c>
      <c r="D53" s="329"/>
      <c r="E53" s="329"/>
      <c r="F53" s="330" t="s">
        <v>47</v>
      </c>
      <c r="G53" s="330"/>
      <c r="H53" s="16" t="s">
        <v>12</v>
      </c>
      <c r="I53" s="16"/>
      <c r="J53" s="23"/>
      <c r="K53" s="16"/>
    </row>
    <row r="54" spans="2:11" s="1" customFormat="1" ht="147.69999999999999" customHeight="1">
      <c r="B54" s="16">
        <v>21</v>
      </c>
      <c r="C54" s="328" t="s">
        <v>196</v>
      </c>
      <c r="D54" s="329"/>
      <c r="E54" s="329"/>
      <c r="F54" s="330" t="s">
        <v>48</v>
      </c>
      <c r="G54" s="330"/>
      <c r="H54" s="16" t="s">
        <v>12</v>
      </c>
      <c r="I54" s="22">
        <f>J95</f>
        <v>16</v>
      </c>
      <c r="J54" s="23"/>
      <c r="K54" s="16"/>
    </row>
    <row r="55" spans="2:11" s="1" customFormat="1" ht="214.75" customHeight="1">
      <c r="B55" s="16">
        <v>22</v>
      </c>
      <c r="C55" s="328" t="s">
        <v>197</v>
      </c>
      <c r="D55" s="329"/>
      <c r="E55" s="329"/>
      <c r="F55" s="330" t="s">
        <v>50</v>
      </c>
      <c r="G55" s="330"/>
      <c r="H55" s="16" t="s">
        <v>12</v>
      </c>
      <c r="I55" s="16">
        <v>0</v>
      </c>
      <c r="J55" s="23"/>
      <c r="K55" s="16"/>
    </row>
    <row r="56" spans="2:11" s="1" customFormat="1" ht="32.15" customHeight="1">
      <c r="B56" s="16">
        <v>23</v>
      </c>
      <c r="C56" s="328" t="s">
        <v>51</v>
      </c>
      <c r="D56" s="328"/>
      <c r="E56" s="328"/>
      <c r="F56" s="330"/>
      <c r="G56" s="330"/>
      <c r="H56" s="6"/>
      <c r="I56" s="16">
        <v>0</v>
      </c>
      <c r="J56" s="23"/>
      <c r="K56" s="16"/>
    </row>
    <row r="57" spans="2:11" s="1" customFormat="1" ht="64.45" customHeight="1">
      <c r="B57" s="16">
        <v>24</v>
      </c>
      <c r="C57" s="328" t="s">
        <v>198</v>
      </c>
      <c r="D57" s="329"/>
      <c r="E57" s="329"/>
      <c r="F57" s="330" t="s">
        <v>54</v>
      </c>
      <c r="G57" s="330"/>
      <c r="H57" s="16"/>
      <c r="I57" s="16">
        <v>0</v>
      </c>
      <c r="J57" s="23"/>
      <c r="K57" s="14"/>
    </row>
    <row r="58" spans="2:11" s="1" customFormat="1" ht="102.7" customHeight="1">
      <c r="B58" s="16">
        <v>25</v>
      </c>
      <c r="C58" s="328" t="s">
        <v>199</v>
      </c>
      <c r="D58" s="329"/>
      <c r="E58" s="329"/>
      <c r="F58" s="330" t="s">
        <v>55</v>
      </c>
      <c r="G58" s="330"/>
      <c r="H58" s="8" t="s">
        <v>27</v>
      </c>
      <c r="I58" s="22">
        <v>0</v>
      </c>
      <c r="J58" s="23"/>
      <c r="K58" s="8"/>
    </row>
    <row r="59" spans="2:11" s="1" customFormat="1" ht="216.65" customHeight="1">
      <c r="B59" s="16">
        <v>26</v>
      </c>
      <c r="C59" s="328" t="s">
        <v>200</v>
      </c>
      <c r="D59" s="329"/>
      <c r="E59" s="329"/>
      <c r="F59" s="330" t="s">
        <v>56</v>
      </c>
      <c r="G59" s="330"/>
      <c r="H59" s="8" t="s">
        <v>27</v>
      </c>
      <c r="I59" s="16">
        <v>0</v>
      </c>
      <c r="J59" s="23"/>
      <c r="K59" s="16"/>
    </row>
    <row r="60" spans="2:11" s="1" customFormat="1" ht="180.65" customHeight="1">
      <c r="B60" s="16">
        <v>27</v>
      </c>
      <c r="C60" s="328" t="s">
        <v>201</v>
      </c>
      <c r="D60" s="329"/>
      <c r="E60" s="329"/>
      <c r="F60" s="330" t="s">
        <v>57</v>
      </c>
      <c r="G60" s="330"/>
      <c r="H60" s="8" t="s">
        <v>27</v>
      </c>
      <c r="I60" s="16">
        <v>0</v>
      </c>
      <c r="J60" s="23"/>
      <c r="K60" s="16"/>
    </row>
    <row r="61" spans="2:11" s="1" customFormat="1" ht="153" customHeight="1">
      <c r="B61" s="16">
        <v>28</v>
      </c>
      <c r="C61" s="329" t="s">
        <v>202</v>
      </c>
      <c r="D61" s="329"/>
      <c r="E61" s="329"/>
      <c r="F61" s="330" t="s">
        <v>203</v>
      </c>
      <c r="G61" s="330"/>
      <c r="H61" s="8" t="s">
        <v>12</v>
      </c>
      <c r="I61" s="16">
        <v>0</v>
      </c>
      <c r="J61" s="23"/>
      <c r="K61" s="16"/>
    </row>
    <row r="62" spans="2:11" s="1" customFormat="1" ht="151.75" customHeight="1">
      <c r="B62" s="16">
        <v>29</v>
      </c>
      <c r="C62" s="328" t="s">
        <v>204</v>
      </c>
      <c r="D62" s="329"/>
      <c r="E62" s="329"/>
      <c r="F62" s="330" t="s">
        <v>60</v>
      </c>
      <c r="G62" s="330"/>
      <c r="H62" s="8" t="s">
        <v>12</v>
      </c>
      <c r="I62" s="22">
        <f>J120</f>
        <v>23</v>
      </c>
      <c r="J62" s="23"/>
      <c r="K62" s="16"/>
    </row>
    <row r="63" spans="2:11" s="1" customFormat="1" ht="241.75" customHeight="1">
      <c r="B63" s="16">
        <v>30</v>
      </c>
      <c r="C63" s="328" t="s">
        <v>205</v>
      </c>
      <c r="D63" s="329"/>
      <c r="E63" s="329"/>
      <c r="F63" s="330" t="s">
        <v>62</v>
      </c>
      <c r="G63" s="330"/>
      <c r="H63" s="8" t="s">
        <v>27</v>
      </c>
      <c r="I63" s="22">
        <f>J107</f>
        <v>77</v>
      </c>
      <c r="J63" s="23"/>
      <c r="K63" s="16"/>
    </row>
    <row r="64" spans="2:11" s="1" customFormat="1" ht="248.95" customHeight="1">
      <c r="B64" s="16">
        <v>31</v>
      </c>
      <c r="C64" s="329" t="s">
        <v>206</v>
      </c>
      <c r="D64" s="329"/>
      <c r="E64" s="329"/>
      <c r="F64" s="330" t="s">
        <v>64</v>
      </c>
      <c r="G64" s="330"/>
      <c r="H64" s="8" t="s">
        <v>65</v>
      </c>
      <c r="I64" s="22">
        <f>J114</f>
        <v>43</v>
      </c>
      <c r="J64" s="23"/>
      <c r="K64" s="16"/>
    </row>
    <row r="65" spans="2:11" s="1" customFormat="1" ht="311.95" customHeight="1">
      <c r="B65" s="16">
        <v>32</v>
      </c>
      <c r="C65" s="328" t="s">
        <v>207</v>
      </c>
      <c r="D65" s="329"/>
      <c r="E65" s="329"/>
      <c r="F65" s="330" t="s">
        <v>67</v>
      </c>
      <c r="G65" s="330"/>
      <c r="H65" s="8" t="s">
        <v>208</v>
      </c>
      <c r="I65" s="24">
        <f>J100</f>
        <v>4</v>
      </c>
      <c r="J65" s="23"/>
      <c r="K65" s="16"/>
    </row>
    <row r="66" spans="2:11" s="1" customFormat="1" ht="166.85" customHeight="1">
      <c r="B66" s="16">
        <v>33</v>
      </c>
      <c r="C66" s="328" t="s">
        <v>209</v>
      </c>
      <c r="D66" s="329"/>
      <c r="E66" s="329"/>
      <c r="F66" s="330" t="s">
        <v>69</v>
      </c>
      <c r="G66" s="330"/>
      <c r="H66" s="8" t="s">
        <v>65</v>
      </c>
      <c r="I66" s="22">
        <v>0</v>
      </c>
      <c r="J66" s="23"/>
      <c r="K66" s="16"/>
    </row>
    <row r="67" spans="2:11" s="1" customFormat="1" ht="165.05" customHeight="1">
      <c r="B67" s="16">
        <v>34</v>
      </c>
      <c r="C67" s="328" t="s">
        <v>210</v>
      </c>
      <c r="D67" s="329"/>
      <c r="E67" s="329"/>
      <c r="F67" s="330" t="s">
        <v>71</v>
      </c>
      <c r="G67" s="330"/>
      <c r="H67" s="8" t="s">
        <v>25</v>
      </c>
      <c r="I67" s="16">
        <v>0</v>
      </c>
      <c r="J67" s="23"/>
      <c r="K67" s="16"/>
    </row>
    <row r="68" spans="2:11" s="1" customFormat="1" ht="409.35" customHeight="1">
      <c r="B68" s="16">
        <v>35</v>
      </c>
      <c r="C68" s="328" t="s">
        <v>211</v>
      </c>
      <c r="D68" s="329"/>
      <c r="E68" s="329"/>
      <c r="F68" s="330" t="s">
        <v>72</v>
      </c>
      <c r="G68" s="330"/>
      <c r="H68" s="8" t="s">
        <v>21</v>
      </c>
      <c r="I68" s="16">
        <v>0</v>
      </c>
      <c r="J68" s="23"/>
      <c r="K68" s="16"/>
    </row>
    <row r="69" spans="2:11" s="1" customFormat="1" ht="201.05" customHeight="1">
      <c r="B69" s="16">
        <v>36</v>
      </c>
      <c r="C69" s="328" t="s">
        <v>212</v>
      </c>
      <c r="D69" s="329"/>
      <c r="E69" s="329"/>
      <c r="F69" s="330" t="s">
        <v>115</v>
      </c>
      <c r="G69" s="330"/>
      <c r="H69" s="16" t="s">
        <v>17</v>
      </c>
      <c r="I69" s="16">
        <v>0</v>
      </c>
      <c r="J69" s="23"/>
      <c r="K69" s="16"/>
    </row>
    <row r="70" spans="2:11" s="1" customFormat="1" ht="201.05" customHeight="1">
      <c r="B70" s="16">
        <v>37</v>
      </c>
      <c r="C70" s="328" t="s">
        <v>213</v>
      </c>
      <c r="D70" s="329"/>
      <c r="E70" s="329"/>
      <c r="F70" s="330" t="s">
        <v>75</v>
      </c>
      <c r="G70" s="330"/>
      <c r="H70" s="16" t="s">
        <v>17</v>
      </c>
      <c r="I70" s="16">
        <v>0</v>
      </c>
      <c r="J70" s="23"/>
      <c r="K70" s="16"/>
    </row>
    <row r="71" spans="2:11" s="1" customFormat="1" ht="140.94999999999999" customHeight="1">
      <c r="B71" s="16">
        <v>38</v>
      </c>
      <c r="C71" s="329" t="s">
        <v>76</v>
      </c>
      <c r="D71" s="329"/>
      <c r="E71" s="329"/>
      <c r="F71" s="334" t="s">
        <v>77</v>
      </c>
      <c r="G71" s="334"/>
      <c r="H71" s="16" t="s">
        <v>17</v>
      </c>
      <c r="I71" s="24">
        <v>0</v>
      </c>
      <c r="J71" s="23"/>
      <c r="K71" s="16"/>
    </row>
    <row r="72" spans="2:11" s="1" customFormat="1" ht="228.7" customHeight="1">
      <c r="B72" s="16">
        <v>39</v>
      </c>
      <c r="C72" s="329" t="s">
        <v>79</v>
      </c>
      <c r="D72" s="329"/>
      <c r="E72" s="329"/>
      <c r="F72" s="334" t="s">
        <v>80</v>
      </c>
      <c r="G72" s="334"/>
      <c r="H72" s="16" t="s">
        <v>17</v>
      </c>
      <c r="I72" s="24">
        <v>0</v>
      </c>
      <c r="J72" s="23"/>
      <c r="K72" s="16"/>
    </row>
    <row r="73" spans="2:11" s="1" customFormat="1" ht="228.7" customHeight="1">
      <c r="B73" s="16">
        <v>40</v>
      </c>
      <c r="C73" s="333" t="s">
        <v>82</v>
      </c>
      <c r="D73" s="333"/>
      <c r="E73" s="333"/>
      <c r="F73" s="334" t="s">
        <v>83</v>
      </c>
      <c r="G73" s="334"/>
      <c r="H73" s="16" t="s">
        <v>78</v>
      </c>
      <c r="I73" s="24">
        <v>0</v>
      </c>
      <c r="J73" s="23"/>
      <c r="K73" s="16"/>
    </row>
    <row r="74" spans="2:11" s="1" customFormat="1" ht="228.7" customHeight="1">
      <c r="B74" s="16">
        <v>41</v>
      </c>
      <c r="C74" s="329" t="s">
        <v>84</v>
      </c>
      <c r="D74" s="329"/>
      <c r="E74" s="329"/>
      <c r="F74" s="330" t="s">
        <v>85</v>
      </c>
      <c r="G74" s="330"/>
      <c r="H74" s="8" t="s">
        <v>81</v>
      </c>
      <c r="I74" s="16">
        <v>0</v>
      </c>
      <c r="J74" s="23"/>
      <c r="K74" s="16"/>
    </row>
    <row r="75" spans="2:11" s="1" customFormat="1" ht="201.05" customHeight="1">
      <c r="B75" s="16">
        <v>42</v>
      </c>
      <c r="C75" s="333" t="s">
        <v>86</v>
      </c>
      <c r="D75" s="333"/>
      <c r="E75" s="333"/>
      <c r="F75" s="330" t="s">
        <v>87</v>
      </c>
      <c r="G75" s="330"/>
      <c r="H75" s="8" t="s">
        <v>81</v>
      </c>
      <c r="I75" s="16">
        <v>0</v>
      </c>
      <c r="J75" s="23"/>
      <c r="K75" s="16"/>
    </row>
    <row r="76" spans="2:11" s="1" customFormat="1" ht="145.80000000000001" customHeight="1">
      <c r="B76" s="16">
        <v>43</v>
      </c>
      <c r="C76" s="329" t="s">
        <v>89</v>
      </c>
      <c r="D76" s="329"/>
      <c r="E76" s="329"/>
      <c r="F76" s="330" t="s">
        <v>87</v>
      </c>
      <c r="G76" s="330"/>
      <c r="H76" s="8" t="s">
        <v>27</v>
      </c>
      <c r="I76" s="16">
        <v>0</v>
      </c>
      <c r="J76" s="23"/>
      <c r="K76" s="16"/>
    </row>
    <row r="77" spans="2:11" s="1" customFormat="1" ht="161.55000000000001" customHeight="1">
      <c r="B77" s="16">
        <v>44</v>
      </c>
      <c r="C77" s="329" t="s">
        <v>91</v>
      </c>
      <c r="D77" s="329"/>
      <c r="E77" s="329"/>
      <c r="F77" s="330" t="s">
        <v>92</v>
      </c>
      <c r="G77" s="330"/>
      <c r="H77" s="8" t="s">
        <v>17</v>
      </c>
      <c r="I77" s="16">
        <v>0</v>
      </c>
      <c r="J77" s="23"/>
      <c r="K77" s="16"/>
    </row>
    <row r="78" spans="2:11" s="1" customFormat="1" ht="161.55000000000001" customHeight="1">
      <c r="B78" s="16">
        <v>45</v>
      </c>
      <c r="C78" s="329" t="s">
        <v>214</v>
      </c>
      <c r="D78" s="329"/>
      <c r="E78" s="329"/>
      <c r="F78" s="330" t="s">
        <v>94</v>
      </c>
      <c r="G78" s="330"/>
      <c r="H78" s="8" t="s">
        <v>215</v>
      </c>
      <c r="I78" s="16">
        <v>0</v>
      </c>
      <c r="J78" s="23"/>
      <c r="K78" s="16"/>
    </row>
    <row r="79" spans="2:11" s="1" customFormat="1" ht="136.44999999999999" customHeight="1">
      <c r="B79" s="16">
        <v>46</v>
      </c>
      <c r="C79" s="329" t="s">
        <v>216</v>
      </c>
      <c r="D79" s="329"/>
      <c r="E79" s="329"/>
      <c r="F79" s="330" t="s">
        <v>96</v>
      </c>
      <c r="G79" s="330"/>
      <c r="H79" s="8" t="s">
        <v>17</v>
      </c>
      <c r="I79" s="22">
        <v>0</v>
      </c>
      <c r="J79" s="23"/>
      <c r="K79" s="16"/>
    </row>
    <row r="80" spans="2:11" s="1" customFormat="1" ht="167.95" customHeight="1">
      <c r="B80" s="16">
        <v>47</v>
      </c>
      <c r="C80" s="329" t="s">
        <v>97</v>
      </c>
      <c r="D80" s="329"/>
      <c r="E80" s="329"/>
      <c r="F80" s="330" t="s">
        <v>98</v>
      </c>
      <c r="G80" s="330"/>
      <c r="H80" s="8" t="s">
        <v>78</v>
      </c>
      <c r="I80" s="22">
        <v>0</v>
      </c>
      <c r="J80" s="23"/>
      <c r="K80" s="16">
        <v>0</v>
      </c>
    </row>
    <row r="81" spans="2:13" s="1" customFormat="1" ht="176.5" customHeight="1">
      <c r="B81" s="16">
        <v>48</v>
      </c>
      <c r="C81" s="329" t="s">
        <v>99</v>
      </c>
      <c r="D81" s="329"/>
      <c r="E81" s="329"/>
      <c r="F81" s="331" t="s">
        <v>100</v>
      </c>
      <c r="G81" s="332"/>
      <c r="H81" s="16" t="s">
        <v>217</v>
      </c>
      <c r="I81" s="22">
        <f>J26</f>
        <v>14</v>
      </c>
      <c r="J81" s="20"/>
      <c r="K81" s="20"/>
    </row>
    <row r="82" spans="2:13" s="1" customFormat="1" ht="162.65" customHeight="1">
      <c r="B82" s="16">
        <v>49</v>
      </c>
      <c r="C82" s="333" t="s">
        <v>102</v>
      </c>
      <c r="D82" s="333"/>
      <c r="E82" s="333"/>
      <c r="F82" s="331" t="s">
        <v>258</v>
      </c>
      <c r="G82" s="332"/>
      <c r="H82" s="16" t="s">
        <v>15</v>
      </c>
      <c r="I82" s="16">
        <v>0</v>
      </c>
      <c r="J82" s="16"/>
      <c r="K82" s="16"/>
    </row>
    <row r="83" spans="2:13" s="1" customFormat="1" ht="196.4" customHeight="1">
      <c r="B83" s="16">
        <v>50</v>
      </c>
      <c r="C83" s="333" t="s">
        <v>104</v>
      </c>
      <c r="D83" s="333"/>
      <c r="E83" s="333"/>
      <c r="F83" s="331" t="s">
        <v>105</v>
      </c>
      <c r="G83" s="332"/>
      <c r="H83" s="16" t="s">
        <v>217</v>
      </c>
      <c r="I83" s="16">
        <v>0</v>
      </c>
      <c r="J83" s="16"/>
      <c r="K83" s="16"/>
    </row>
    <row r="84" spans="2:13" s="1" customFormat="1">
      <c r="B84" s="325" t="s">
        <v>219</v>
      </c>
      <c r="C84" s="326"/>
      <c r="D84" s="327"/>
      <c r="E84" s="17" t="s">
        <v>220</v>
      </c>
      <c r="F84" s="17"/>
      <c r="G84" s="17" t="s">
        <v>221</v>
      </c>
      <c r="H84" s="17" t="s">
        <v>222</v>
      </c>
      <c r="I84" s="7" t="s">
        <v>223</v>
      </c>
      <c r="J84" s="17" t="s">
        <v>5</v>
      </c>
      <c r="K84" s="17" t="s">
        <v>4</v>
      </c>
    </row>
    <row r="85" spans="2:13" s="1" customFormat="1">
      <c r="B85" s="7"/>
      <c r="C85" s="7"/>
      <c r="D85" s="7"/>
      <c r="E85" s="17"/>
      <c r="F85" s="17"/>
      <c r="G85" s="17"/>
      <c r="H85" s="17"/>
      <c r="I85" s="7"/>
      <c r="J85" s="17"/>
      <c r="K85" s="17"/>
    </row>
    <row r="86" spans="2:13" s="1" customFormat="1" ht="22.35" customHeight="1">
      <c r="B86" s="328" t="s">
        <v>224</v>
      </c>
      <c r="C86" s="328"/>
      <c r="D86" s="328"/>
      <c r="E86" s="328"/>
      <c r="F86" s="13"/>
      <c r="G86" s="13"/>
      <c r="H86" s="13"/>
      <c r="I86" s="8"/>
      <c r="J86" s="14"/>
      <c r="K86" s="17"/>
    </row>
    <row r="87" spans="2:13" s="1" customFormat="1">
      <c r="B87" s="317" t="s">
        <v>225</v>
      </c>
      <c r="C87" s="317"/>
      <c r="D87" s="317"/>
      <c r="E87" s="7">
        <v>1</v>
      </c>
      <c r="F87" s="13"/>
      <c r="G87" s="8">
        <v>15</v>
      </c>
      <c r="H87" s="8">
        <v>14</v>
      </c>
      <c r="I87" s="24">
        <v>4.5</v>
      </c>
      <c r="J87" s="33">
        <f>G87*H87*I87</f>
        <v>945</v>
      </c>
      <c r="K87" s="17"/>
    </row>
    <row r="88" spans="2:13" s="1" customFormat="1">
      <c r="B88" s="317" t="s">
        <v>230</v>
      </c>
      <c r="C88" s="317"/>
      <c r="D88" s="317"/>
      <c r="E88" s="7"/>
      <c r="F88" s="13"/>
      <c r="G88" s="8"/>
      <c r="H88" s="8"/>
      <c r="I88" s="24"/>
      <c r="J88" s="33">
        <f>J87*0.1</f>
        <v>94.5</v>
      </c>
      <c r="K88" s="17"/>
    </row>
    <row r="89" spans="2:13" s="1" customFormat="1">
      <c r="B89" s="318" t="s">
        <v>227</v>
      </c>
      <c r="C89" s="318"/>
      <c r="D89" s="318"/>
      <c r="E89" s="5"/>
      <c r="F89" s="13"/>
      <c r="G89" s="13"/>
      <c r="H89" s="13"/>
      <c r="I89" s="24"/>
      <c r="J89" s="33">
        <f>J87+J88</f>
        <v>1039.5</v>
      </c>
    </row>
    <row r="90" spans="2:13" s="1" customFormat="1">
      <c r="B90" s="318" t="s">
        <v>227</v>
      </c>
      <c r="C90" s="318"/>
      <c r="D90" s="318"/>
      <c r="E90" s="5"/>
      <c r="F90" s="13"/>
      <c r="G90" s="13"/>
      <c r="H90" s="13"/>
      <c r="I90" s="24"/>
      <c r="J90" s="33">
        <f>ROUNDUP(J89,0)</f>
        <v>1040</v>
      </c>
      <c r="K90" s="8" t="s">
        <v>21</v>
      </c>
    </row>
    <row r="91" spans="2:13" s="1" customFormat="1">
      <c r="B91" s="324" t="s">
        <v>397</v>
      </c>
      <c r="C91" s="324"/>
      <c r="D91" s="324"/>
      <c r="E91" s="5"/>
      <c r="F91" s="13"/>
      <c r="G91" s="13"/>
      <c r="H91" s="13"/>
      <c r="I91" s="24"/>
      <c r="J91" s="8"/>
      <c r="K91" s="8"/>
    </row>
    <row r="92" spans="2:13" s="1" customFormat="1">
      <c r="B92" s="317" t="s">
        <v>225</v>
      </c>
      <c r="C92" s="317"/>
      <c r="D92" s="317"/>
      <c r="E92" s="7"/>
      <c r="F92" s="5"/>
      <c r="G92" s="13"/>
      <c r="H92" s="13"/>
      <c r="I92" s="8"/>
      <c r="J92" s="69">
        <f>J23</f>
        <v>14.5</v>
      </c>
      <c r="K92" s="8"/>
    </row>
    <row r="93" spans="2:13" s="1" customFormat="1">
      <c r="B93" s="317" t="s">
        <v>230</v>
      </c>
      <c r="C93" s="317"/>
      <c r="D93" s="317"/>
      <c r="E93" s="5"/>
      <c r="F93" s="5"/>
      <c r="G93" s="13"/>
      <c r="H93" s="13"/>
      <c r="I93" s="8"/>
      <c r="J93" s="33">
        <f>J92*0.1</f>
        <v>1.4500000000000002</v>
      </c>
      <c r="K93" s="8"/>
      <c r="M93" s="83"/>
    </row>
    <row r="94" spans="2:13" s="1" customFormat="1">
      <c r="B94" s="318" t="s">
        <v>227</v>
      </c>
      <c r="C94" s="318"/>
      <c r="D94" s="318"/>
      <c r="E94" s="5"/>
      <c r="F94" s="5"/>
      <c r="G94" s="13"/>
      <c r="H94" s="13"/>
      <c r="I94" s="8"/>
      <c r="J94" s="33">
        <f>SUM(J92:J93)</f>
        <v>15.95</v>
      </c>
      <c r="M94" s="83"/>
    </row>
    <row r="95" spans="2:13" s="1" customFormat="1">
      <c r="B95" s="318" t="s">
        <v>227</v>
      </c>
      <c r="C95" s="318"/>
      <c r="D95" s="318"/>
      <c r="E95" s="5"/>
      <c r="F95" s="5"/>
      <c r="G95" s="13"/>
      <c r="H95" s="13"/>
      <c r="I95" s="8"/>
      <c r="J95" s="33">
        <f>ROUNDUP(J94,0)</f>
        <v>16</v>
      </c>
      <c r="K95" s="8" t="s">
        <v>81</v>
      </c>
      <c r="M95" s="83"/>
    </row>
    <row r="96" spans="2:13" s="1" customFormat="1">
      <c r="B96" s="324" t="s">
        <v>554</v>
      </c>
      <c r="C96" s="324"/>
      <c r="D96" s="324"/>
      <c r="E96" s="5"/>
      <c r="F96" s="13"/>
      <c r="G96" s="13"/>
      <c r="H96" s="13"/>
      <c r="I96" s="24"/>
      <c r="J96" s="8"/>
      <c r="K96" s="8"/>
    </row>
    <row r="97" spans="2:13" s="1" customFormat="1">
      <c r="B97" s="317" t="s">
        <v>225</v>
      </c>
      <c r="C97" s="317"/>
      <c r="D97" s="317"/>
      <c r="E97" s="5"/>
      <c r="F97" s="5"/>
      <c r="G97" s="13"/>
      <c r="H97" s="13"/>
      <c r="I97" s="8"/>
      <c r="J97" s="69">
        <f>J24</f>
        <v>3.1750000000000003</v>
      </c>
      <c r="K97" s="8"/>
    </row>
    <row r="98" spans="2:13" s="1" customFormat="1">
      <c r="B98" s="317" t="s">
        <v>230</v>
      </c>
      <c r="C98" s="317"/>
      <c r="D98" s="317"/>
      <c r="E98" s="5"/>
      <c r="F98" s="5"/>
      <c r="G98" s="13"/>
      <c r="H98" s="13"/>
      <c r="I98" s="8"/>
      <c r="J98" s="33">
        <f>J97*0.1</f>
        <v>0.31750000000000006</v>
      </c>
      <c r="K98" s="8"/>
      <c r="M98" s="83"/>
    </row>
    <row r="99" spans="2:13" s="1" customFormat="1">
      <c r="B99" s="318" t="s">
        <v>227</v>
      </c>
      <c r="C99" s="318"/>
      <c r="D99" s="318"/>
      <c r="E99" s="5"/>
      <c r="F99" s="5"/>
      <c r="G99" s="13"/>
      <c r="H99" s="13"/>
      <c r="I99" s="8"/>
      <c r="J99" s="33">
        <f>SUM(J97:J98)</f>
        <v>3.4925000000000002</v>
      </c>
      <c r="M99" s="83"/>
    </row>
    <row r="100" spans="2:13" s="1" customFormat="1">
      <c r="B100" s="318" t="s">
        <v>227</v>
      </c>
      <c r="C100" s="318"/>
      <c r="D100" s="318"/>
      <c r="E100" s="5"/>
      <c r="F100" s="5"/>
      <c r="G100" s="13"/>
      <c r="H100" s="13"/>
      <c r="I100" s="8"/>
      <c r="J100" s="33">
        <f>ROUNDUP(J99,0)</f>
        <v>4</v>
      </c>
      <c r="K100" s="8" t="s">
        <v>169</v>
      </c>
      <c r="M100" s="83"/>
    </row>
    <row r="101" spans="2:13">
      <c r="B101" s="14"/>
      <c r="C101" s="8"/>
      <c r="D101" s="8"/>
      <c r="E101" s="13"/>
      <c r="F101" s="13"/>
      <c r="G101" s="13"/>
      <c r="H101" s="13"/>
      <c r="I101" s="13"/>
      <c r="J101" s="13"/>
      <c r="K101" s="14"/>
    </row>
    <row r="102" spans="2:13">
      <c r="B102" s="322" t="s">
        <v>399</v>
      </c>
      <c r="C102" s="322"/>
      <c r="D102" s="322"/>
      <c r="E102" s="322"/>
      <c r="F102" s="5"/>
      <c r="G102" s="13"/>
      <c r="H102" s="13"/>
      <c r="I102" s="8"/>
      <c r="J102" s="85"/>
      <c r="K102" s="8"/>
    </row>
    <row r="103" spans="2:13">
      <c r="B103" s="317" t="s">
        <v>225</v>
      </c>
      <c r="C103" s="317"/>
      <c r="D103" s="317"/>
      <c r="E103" s="5"/>
      <c r="F103" s="5"/>
      <c r="G103" s="13"/>
      <c r="H103" s="13"/>
      <c r="I103" s="8"/>
      <c r="J103" s="85">
        <f>J25</f>
        <v>20.8</v>
      </c>
      <c r="K103" s="14"/>
    </row>
    <row r="104" spans="2:13">
      <c r="B104" s="317" t="s">
        <v>234</v>
      </c>
      <c r="C104" s="317"/>
      <c r="D104" s="317"/>
      <c r="E104" s="5"/>
      <c r="F104" s="5"/>
      <c r="G104" s="323"/>
      <c r="H104" s="323"/>
      <c r="I104" s="323"/>
      <c r="J104" s="85">
        <f>J103/0.3</f>
        <v>69.333333333333343</v>
      </c>
      <c r="K104" s="14"/>
    </row>
    <row r="105" spans="2:13">
      <c r="B105" s="321" t="s">
        <v>230</v>
      </c>
      <c r="C105" s="321"/>
      <c r="D105" s="321"/>
      <c r="E105" s="82"/>
      <c r="F105" s="82"/>
      <c r="G105" s="82"/>
      <c r="H105" s="13"/>
      <c r="I105" s="8"/>
      <c r="J105" s="85">
        <f>J104*0.1</f>
        <v>6.9333333333333345</v>
      </c>
    </row>
    <row r="106" spans="2:13">
      <c r="B106" s="318" t="s">
        <v>227</v>
      </c>
      <c r="C106" s="318"/>
      <c r="D106" s="318"/>
      <c r="E106" s="13"/>
      <c r="F106" s="13"/>
      <c r="G106" s="13"/>
      <c r="H106" s="13"/>
      <c r="I106" s="13"/>
      <c r="J106" s="86">
        <f>J104+J105</f>
        <v>76.26666666666668</v>
      </c>
      <c r="K106" s="8" t="s">
        <v>235</v>
      </c>
    </row>
    <row r="107" spans="2:13">
      <c r="B107" s="318" t="s">
        <v>227</v>
      </c>
      <c r="C107" s="318"/>
      <c r="D107" s="318"/>
      <c r="E107" s="13"/>
      <c r="F107" s="13"/>
      <c r="G107" s="13"/>
      <c r="H107" s="13"/>
      <c r="I107" s="13"/>
      <c r="J107" s="87">
        <f>ROUNDUP(J106,0)</f>
        <v>77</v>
      </c>
      <c r="K107" s="8" t="s">
        <v>235</v>
      </c>
    </row>
    <row r="108" spans="2:13">
      <c r="B108" s="14"/>
      <c r="C108" s="8"/>
      <c r="D108" s="8"/>
      <c r="E108" s="13"/>
      <c r="F108" s="13"/>
      <c r="G108" s="13"/>
      <c r="H108" s="13"/>
      <c r="I108" s="13"/>
      <c r="J108" s="88"/>
      <c r="K108" s="14"/>
    </row>
    <row r="109" spans="2:13">
      <c r="B109" s="322" t="s">
        <v>400</v>
      </c>
      <c r="C109" s="322"/>
      <c r="D109" s="322"/>
      <c r="E109" s="322"/>
      <c r="F109" s="5"/>
      <c r="G109" s="13"/>
      <c r="H109" s="13"/>
      <c r="I109" s="8"/>
      <c r="J109" s="85"/>
      <c r="K109" s="8"/>
    </row>
    <row r="110" spans="2:13">
      <c r="B110" s="317" t="s">
        <v>225</v>
      </c>
      <c r="C110" s="317"/>
      <c r="D110" s="317"/>
      <c r="E110" s="5"/>
      <c r="F110" s="5"/>
      <c r="G110" s="13"/>
      <c r="H110" s="13"/>
      <c r="I110" s="8"/>
      <c r="J110" s="85">
        <f>J107</f>
        <v>77</v>
      </c>
      <c r="K110" s="14"/>
    </row>
    <row r="111" spans="2:13">
      <c r="B111" s="317" t="s">
        <v>237</v>
      </c>
      <c r="C111" s="317"/>
      <c r="D111" s="317"/>
      <c r="E111" s="5"/>
      <c r="F111" s="5"/>
      <c r="G111" s="323"/>
      <c r="H111" s="323"/>
      <c r="I111" s="323"/>
      <c r="J111" s="85">
        <f>J110*0.5</f>
        <v>38.5</v>
      </c>
      <c r="K111" s="14"/>
    </row>
    <row r="112" spans="2:13">
      <c r="B112" s="317" t="s">
        <v>230</v>
      </c>
      <c r="C112" s="317"/>
      <c r="D112" s="317"/>
      <c r="E112" s="5"/>
      <c r="F112" s="5"/>
      <c r="G112" s="14"/>
      <c r="H112" s="14"/>
      <c r="I112" s="14"/>
      <c r="J112" s="85">
        <f>J111*0.1</f>
        <v>3.85</v>
      </c>
      <c r="K112" s="14"/>
    </row>
    <row r="113" spans="2:11">
      <c r="B113" s="318" t="s">
        <v>227</v>
      </c>
      <c r="C113" s="318"/>
      <c r="D113" s="318"/>
      <c r="E113" s="82"/>
      <c r="F113" s="82"/>
      <c r="G113" s="82"/>
      <c r="H113" s="13"/>
      <c r="I113" s="8"/>
      <c r="J113" s="85">
        <f>SUM(J111:J112)</f>
        <v>42.35</v>
      </c>
      <c r="K113" s="8" t="s">
        <v>239</v>
      </c>
    </row>
    <row r="114" spans="2:11">
      <c r="B114" s="318" t="s">
        <v>227</v>
      </c>
      <c r="C114" s="318"/>
      <c r="D114" s="318"/>
      <c r="E114" s="13"/>
      <c r="F114" s="13"/>
      <c r="G114" s="13"/>
      <c r="H114" s="13"/>
      <c r="I114" s="13"/>
      <c r="J114" s="89">
        <f>ROUNDUP(J113,0)</f>
        <v>43</v>
      </c>
      <c r="K114" s="8" t="s">
        <v>239</v>
      </c>
    </row>
    <row r="115" spans="2:11">
      <c r="B115" s="14"/>
      <c r="C115" s="8"/>
      <c r="D115" s="8"/>
      <c r="E115" s="13"/>
      <c r="F115" s="13"/>
      <c r="G115" s="13"/>
      <c r="H115" s="13"/>
      <c r="I115" s="13"/>
      <c r="J115" s="88"/>
      <c r="K115" s="14"/>
    </row>
    <row r="116" spans="2:11">
      <c r="B116" s="322" t="s">
        <v>401</v>
      </c>
      <c r="C116" s="322"/>
      <c r="D116" s="322"/>
      <c r="E116" s="322"/>
      <c r="F116" s="5"/>
      <c r="G116" s="13"/>
      <c r="H116" s="13"/>
      <c r="I116" s="8"/>
      <c r="J116" s="85"/>
      <c r="K116" s="8"/>
    </row>
    <row r="117" spans="2:11">
      <c r="B117" s="317" t="s">
        <v>225</v>
      </c>
      <c r="C117" s="317"/>
      <c r="D117" s="317"/>
      <c r="E117" s="5"/>
      <c r="F117" s="5"/>
      <c r="G117" s="13"/>
      <c r="H117" s="13"/>
      <c r="I117" s="8"/>
      <c r="J117" s="85">
        <f>J25</f>
        <v>20.8</v>
      </c>
      <c r="K117" s="14"/>
    </row>
    <row r="118" spans="2:11">
      <c r="B118" s="317" t="s">
        <v>230</v>
      </c>
      <c r="C118" s="317"/>
      <c r="D118" s="317"/>
      <c r="E118" s="5"/>
      <c r="F118" s="5"/>
      <c r="G118" s="323"/>
      <c r="H118" s="323"/>
      <c r="I118" s="323"/>
      <c r="J118" s="85">
        <f>J117*0.1</f>
        <v>2.08</v>
      </c>
      <c r="K118" s="14"/>
    </row>
    <row r="119" spans="2:11">
      <c r="B119" s="318" t="s">
        <v>227</v>
      </c>
      <c r="C119" s="318"/>
      <c r="D119" s="318"/>
      <c r="E119" s="82"/>
      <c r="F119" s="82"/>
      <c r="G119" s="82"/>
      <c r="H119" s="13"/>
      <c r="I119" s="8"/>
      <c r="J119" s="85">
        <f>SUM(J117:J118)</f>
        <v>22.880000000000003</v>
      </c>
      <c r="K119" s="8" t="s">
        <v>81</v>
      </c>
    </row>
    <row r="120" spans="2:11">
      <c r="B120" s="318" t="s">
        <v>227</v>
      </c>
      <c r="C120" s="318"/>
      <c r="D120" s="318"/>
      <c r="E120" s="13"/>
      <c r="F120" s="13"/>
      <c r="G120" s="13"/>
      <c r="H120" s="13"/>
      <c r="I120" s="13"/>
      <c r="J120" s="89">
        <f>ROUNDUP(J119,0)</f>
        <v>23</v>
      </c>
      <c r="K120" s="8" t="s">
        <v>81</v>
      </c>
    </row>
  </sheetData>
  <mergeCells count="151">
    <mergeCell ref="E9:K9"/>
    <mergeCell ref="G13:I13"/>
    <mergeCell ref="C23:D23"/>
    <mergeCell ref="C24:D24"/>
    <mergeCell ref="C25:D25"/>
    <mergeCell ref="C26:D26"/>
    <mergeCell ref="B31:J31"/>
    <mergeCell ref="C33:E33"/>
    <mergeCell ref="F33:G33"/>
    <mergeCell ref="B13:B14"/>
    <mergeCell ref="C13:C14"/>
    <mergeCell ref="D13:D14"/>
    <mergeCell ref="E13:E14"/>
    <mergeCell ref="J13:J14"/>
    <mergeCell ref="K13:K14"/>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B84:D84"/>
    <mergeCell ref="B86:E86"/>
    <mergeCell ref="B87:D87"/>
    <mergeCell ref="B88:D88"/>
    <mergeCell ref="B89:D89"/>
    <mergeCell ref="B90:D90"/>
    <mergeCell ref="B91:D91"/>
    <mergeCell ref="B92:D92"/>
    <mergeCell ref="B93:D93"/>
    <mergeCell ref="B94:D94"/>
    <mergeCell ref="B95:D95"/>
    <mergeCell ref="B96:D96"/>
    <mergeCell ref="B97:D97"/>
    <mergeCell ref="B98:D98"/>
    <mergeCell ref="B99:D99"/>
    <mergeCell ref="B100:D100"/>
    <mergeCell ref="B102:E102"/>
    <mergeCell ref="B103:D103"/>
    <mergeCell ref="B104:D104"/>
    <mergeCell ref="G104:I104"/>
    <mergeCell ref="B105:D105"/>
    <mergeCell ref="B106:D106"/>
    <mergeCell ref="B107:D107"/>
    <mergeCell ref="B109:E109"/>
    <mergeCell ref="B110:D110"/>
    <mergeCell ref="B111:D111"/>
    <mergeCell ref="G111:I111"/>
    <mergeCell ref="B112:D112"/>
    <mergeCell ref="B113:D113"/>
    <mergeCell ref="B114:D114"/>
    <mergeCell ref="B116:E116"/>
    <mergeCell ref="B117:D117"/>
    <mergeCell ref="B118:D118"/>
    <mergeCell ref="G118:I118"/>
    <mergeCell ref="B119:D119"/>
    <mergeCell ref="B120:D120"/>
  </mergeCells>
  <pageMargins left="0.75" right="0.75" top="1" bottom="1" header="0.5" footer="0.5"/>
  <pageSetup scale="36" orientation="portrait" r:id="rId1"/>
  <rowBreaks count="1" manualBreakCount="1">
    <brk id="83" max="10"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B2:M120"/>
  <sheetViews>
    <sheetView view="pageBreakPreview" zoomScale="70" zoomScaleNormal="58"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4" customWidth="1"/>
    <col min="10" max="10" width="19.88671875" style="42" customWidth="1"/>
    <col min="11" max="11" width="35" style="3" customWidth="1"/>
    <col min="12" max="16384" width="8.88671875" style="2"/>
  </cols>
  <sheetData>
    <row r="2" spans="2:11" ht="41.95" customHeight="1">
      <c r="B2" s="5" t="s">
        <v>116</v>
      </c>
      <c r="C2" s="6" t="s">
        <v>117</v>
      </c>
    </row>
    <row r="3" spans="2:11" ht="21.05" customHeight="1">
      <c r="B3" s="5" t="s">
        <v>118</v>
      </c>
      <c r="C3" s="7"/>
    </row>
    <row r="4" spans="2:11" ht="21.05" customHeight="1">
      <c r="B4" s="5" t="s">
        <v>119</v>
      </c>
      <c r="C4" s="8" t="s">
        <v>120</v>
      </c>
      <c r="E4" s="2" t="s">
        <v>486</v>
      </c>
      <c r="G4" s="2">
        <v>24</v>
      </c>
    </row>
    <row r="5" spans="2:11" ht="21.05" customHeight="1">
      <c r="B5" s="5" t="s">
        <v>122</v>
      </c>
      <c r="C5" s="7" t="s">
        <v>661</v>
      </c>
    </row>
    <row r="6" spans="2:11" ht="21.05" customHeight="1">
      <c r="B6" s="5" t="s">
        <v>124</v>
      </c>
      <c r="C6" s="7"/>
    </row>
    <row r="7" spans="2:11" ht="21.05" customHeight="1">
      <c r="B7" s="5" t="s">
        <v>125</v>
      </c>
      <c r="C7" s="7">
        <v>1</v>
      </c>
    </row>
    <row r="8" spans="2:11" ht="21.05" customHeight="1">
      <c r="B8" s="5" t="s">
        <v>126</v>
      </c>
      <c r="C8" s="7" t="s">
        <v>530</v>
      </c>
    </row>
    <row r="9" spans="2:11" ht="41.5" customHeight="1">
      <c r="B9" s="9" t="s">
        <v>128</v>
      </c>
      <c r="C9" s="7">
        <f>C7+1</f>
        <v>2</v>
      </c>
      <c r="E9" s="335"/>
      <c r="F9" s="335"/>
      <c r="G9" s="335"/>
      <c r="H9" s="335"/>
      <c r="I9" s="335"/>
      <c r="J9" s="407"/>
      <c r="K9" s="335"/>
    </row>
    <row r="10" spans="2:11" ht="21.05" customHeight="1">
      <c r="B10" s="9" t="s">
        <v>129</v>
      </c>
      <c r="C10" s="6" t="s">
        <v>531</v>
      </c>
      <c r="D10" s="35"/>
      <c r="E10" s="70"/>
      <c r="F10" s="70"/>
      <c r="G10" s="70"/>
      <c r="H10" s="70"/>
      <c r="I10" s="35"/>
      <c r="J10" s="76"/>
      <c r="K10" s="1"/>
    </row>
    <row r="11" spans="2:11" ht="21.05" customHeight="1">
      <c r="B11" s="9" t="s">
        <v>131</v>
      </c>
      <c r="C11" s="6" t="s">
        <v>132</v>
      </c>
      <c r="D11" s="35"/>
      <c r="E11" s="70"/>
      <c r="F11" s="70"/>
      <c r="G11" s="70"/>
      <c r="H11" s="70"/>
      <c r="I11" s="35"/>
      <c r="J11" s="77"/>
      <c r="K11" s="1"/>
    </row>
    <row r="12" spans="2:11">
      <c r="B12" s="71"/>
      <c r="C12" s="72"/>
      <c r="D12" s="35"/>
      <c r="E12" s="70"/>
      <c r="F12" s="70"/>
      <c r="G12" s="70"/>
      <c r="H12" s="70"/>
      <c r="I12" s="35"/>
      <c r="J12" s="77"/>
      <c r="K12" s="1"/>
    </row>
    <row r="13" spans="2:11" ht="14.95" customHeight="1">
      <c r="B13" s="319" t="s">
        <v>133</v>
      </c>
      <c r="C13" s="319" t="s">
        <v>134</v>
      </c>
      <c r="D13" s="319" t="s">
        <v>135</v>
      </c>
      <c r="E13" s="319" t="s">
        <v>136</v>
      </c>
      <c r="F13" s="12"/>
      <c r="G13" s="319" t="s">
        <v>137</v>
      </c>
      <c r="H13" s="319"/>
      <c r="I13" s="319"/>
      <c r="J13" s="409" t="s">
        <v>138</v>
      </c>
      <c r="K13" s="319" t="s">
        <v>139</v>
      </c>
    </row>
    <row r="14" spans="2:11" ht="14.95" customHeight="1">
      <c r="B14" s="319"/>
      <c r="C14" s="319"/>
      <c r="D14" s="319"/>
      <c r="E14" s="319"/>
      <c r="F14" s="12" t="s">
        <v>140</v>
      </c>
      <c r="G14" s="12" t="s">
        <v>141</v>
      </c>
      <c r="H14" s="12" t="s">
        <v>142</v>
      </c>
      <c r="I14" s="12" t="s">
        <v>143</v>
      </c>
      <c r="J14" s="409"/>
      <c r="K14" s="319"/>
    </row>
    <row r="15" spans="2:11" ht="61.75" customHeight="1">
      <c r="B15" s="16" t="s">
        <v>149</v>
      </c>
      <c r="C15" s="8" t="s">
        <v>150</v>
      </c>
      <c r="D15" s="16" t="s">
        <v>657</v>
      </c>
      <c r="E15" s="73" t="s">
        <v>662</v>
      </c>
      <c r="F15" s="8">
        <v>1</v>
      </c>
      <c r="G15" s="8">
        <v>14.5</v>
      </c>
      <c r="H15" s="13"/>
      <c r="I15" s="8"/>
      <c r="J15" s="43">
        <f>F15*G15</f>
        <v>14.5</v>
      </c>
      <c r="K15" s="16" t="s">
        <v>148</v>
      </c>
    </row>
    <row r="16" spans="2:11">
      <c r="B16" s="16" t="s">
        <v>153</v>
      </c>
      <c r="C16" s="16" t="s">
        <v>154</v>
      </c>
      <c r="D16" s="16" t="s">
        <v>248</v>
      </c>
      <c r="E16" s="23" t="s">
        <v>663</v>
      </c>
      <c r="F16" s="74"/>
      <c r="G16" s="74"/>
      <c r="H16" s="74"/>
      <c r="I16" s="16"/>
      <c r="J16" s="58">
        <f>(0.5*0.15)</f>
        <v>7.4999999999999997E-2</v>
      </c>
      <c r="K16" s="20" t="s">
        <v>157</v>
      </c>
    </row>
    <row r="17" spans="2:11">
      <c r="B17" s="16" t="s">
        <v>282</v>
      </c>
      <c r="C17" s="16" t="s">
        <v>158</v>
      </c>
      <c r="D17" s="16" t="s">
        <v>170</v>
      </c>
      <c r="E17" s="75" t="s">
        <v>496</v>
      </c>
      <c r="F17" s="74"/>
      <c r="G17" s="74"/>
      <c r="H17" s="74"/>
      <c r="I17" s="16"/>
      <c r="J17" s="78">
        <v>20</v>
      </c>
      <c r="K17" s="20" t="s">
        <v>161</v>
      </c>
    </row>
    <row r="18" spans="2:11" ht="29.6">
      <c r="B18" s="14" t="s">
        <v>444</v>
      </c>
      <c r="C18" s="8" t="s">
        <v>408</v>
      </c>
      <c r="D18" s="8" t="s">
        <v>445</v>
      </c>
      <c r="E18" s="73" t="s">
        <v>497</v>
      </c>
      <c r="F18" s="13">
        <v>7</v>
      </c>
      <c r="G18" s="13"/>
      <c r="H18" s="13"/>
      <c r="I18" s="8"/>
      <c r="J18" s="79">
        <f>F18</f>
        <v>7</v>
      </c>
      <c r="K18" s="16" t="s">
        <v>659</v>
      </c>
    </row>
    <row r="19" spans="2:11">
      <c r="B19" s="14"/>
      <c r="C19" s="8"/>
      <c r="D19" s="8"/>
      <c r="E19" s="13"/>
      <c r="F19" s="13"/>
      <c r="G19" s="13"/>
      <c r="H19" s="13"/>
      <c r="I19" s="8"/>
      <c r="J19" s="79"/>
      <c r="K19" s="14"/>
    </row>
    <row r="20" spans="2:11">
      <c r="B20" s="14"/>
      <c r="C20" s="8"/>
      <c r="D20" s="8"/>
      <c r="E20" s="13"/>
      <c r="F20" s="13"/>
      <c r="G20" s="13"/>
      <c r="H20" s="13"/>
      <c r="I20" s="8"/>
      <c r="J20" s="80"/>
      <c r="K20" s="14"/>
    </row>
    <row r="21" spans="2:11">
      <c r="B21" s="14"/>
      <c r="C21" s="8"/>
      <c r="D21" s="8"/>
      <c r="E21" s="13"/>
      <c r="F21" s="13"/>
      <c r="G21" s="13"/>
      <c r="H21" s="13"/>
      <c r="I21" s="8"/>
      <c r="J21" s="54"/>
      <c r="K21" s="14"/>
    </row>
    <row r="22" spans="2:11" ht="22.35" customHeight="1">
      <c r="B22" s="6" t="s">
        <v>167</v>
      </c>
      <c r="C22" s="7"/>
      <c r="D22" s="7"/>
      <c r="E22" s="6"/>
      <c r="F22" s="6"/>
      <c r="G22" s="15"/>
      <c r="H22" s="13"/>
      <c r="I22" s="12"/>
      <c r="J22" s="59"/>
      <c r="K22" s="14"/>
    </row>
    <row r="23" spans="2:11" ht="22.35" customHeight="1">
      <c r="B23" s="6"/>
      <c r="C23" s="379" t="s">
        <v>149</v>
      </c>
      <c r="D23" s="379"/>
      <c r="E23" s="6"/>
      <c r="F23" s="6"/>
      <c r="G23" s="15"/>
      <c r="H23" s="13"/>
      <c r="I23" s="12" t="s">
        <v>81</v>
      </c>
      <c r="J23" s="81">
        <f>J15</f>
        <v>14.5</v>
      </c>
      <c r="K23" s="14"/>
    </row>
    <row r="24" spans="2:11" ht="22.35" customHeight="1">
      <c r="B24" s="6"/>
      <c r="C24" s="322" t="s">
        <v>248</v>
      </c>
      <c r="D24" s="322"/>
      <c r="E24" s="16"/>
      <c r="F24" s="16"/>
      <c r="G24" s="8"/>
      <c r="H24" s="8"/>
      <c r="I24" s="7" t="s">
        <v>169</v>
      </c>
      <c r="J24" s="58">
        <f>J16</f>
        <v>7.4999999999999997E-2</v>
      </c>
      <c r="K24" s="14"/>
    </row>
    <row r="25" spans="2:11" ht="22.35" customHeight="1">
      <c r="B25" s="6"/>
      <c r="C25" s="379" t="s">
        <v>385</v>
      </c>
      <c r="D25" s="379"/>
      <c r="E25" s="16"/>
      <c r="F25" s="16"/>
      <c r="G25" s="8"/>
      <c r="H25" s="8"/>
      <c r="I25" s="7" t="s">
        <v>81</v>
      </c>
      <c r="J25" s="79">
        <f>J17</f>
        <v>20</v>
      </c>
      <c r="K25" s="14"/>
    </row>
    <row r="26" spans="2:11" ht="22.35" customHeight="1">
      <c r="B26" s="14"/>
      <c r="C26" s="419" t="s">
        <v>660</v>
      </c>
      <c r="D26" s="419"/>
      <c r="E26" s="13"/>
      <c r="F26" s="13"/>
      <c r="G26" s="13"/>
      <c r="H26" s="13"/>
      <c r="I26" s="7" t="s">
        <v>541</v>
      </c>
      <c r="J26" s="59">
        <f>J18*2</f>
        <v>14</v>
      </c>
      <c r="K26" s="14"/>
    </row>
    <row r="27" spans="2:11" ht="21.7" customHeight="1">
      <c r="B27" s="14"/>
      <c r="C27" s="13"/>
      <c r="D27" s="13"/>
      <c r="E27" s="13"/>
      <c r="F27" s="13"/>
      <c r="G27" s="13"/>
      <c r="H27" s="13"/>
      <c r="I27" s="8"/>
      <c r="J27" s="59"/>
      <c r="K27" s="24"/>
    </row>
    <row r="28" spans="2:11" ht="21.7" customHeight="1">
      <c r="B28" s="16"/>
      <c r="C28" s="13"/>
      <c r="D28" s="13"/>
      <c r="E28" s="13"/>
      <c r="F28" s="13"/>
      <c r="G28" s="13"/>
      <c r="H28" s="13"/>
      <c r="I28" s="8"/>
      <c r="J28" s="59"/>
      <c r="K28" s="24"/>
    </row>
    <row r="29" spans="2:11">
      <c r="B29" s="16"/>
      <c r="C29" s="16"/>
      <c r="D29" s="16"/>
      <c r="E29" s="16"/>
      <c r="F29" s="16"/>
      <c r="G29" s="13"/>
      <c r="H29" s="13"/>
      <c r="I29" s="8"/>
      <c r="J29" s="60"/>
      <c r="K29" s="14"/>
    </row>
    <row r="30" spans="2:11">
      <c r="B30" s="14"/>
      <c r="C30" s="8"/>
      <c r="D30" s="8"/>
      <c r="E30" s="13"/>
      <c r="F30" s="13"/>
      <c r="G30" s="13"/>
      <c r="H30" s="13"/>
      <c r="I30" s="8"/>
      <c r="J30" s="54"/>
      <c r="K30" s="14"/>
    </row>
    <row r="31" spans="2:11">
      <c r="B31" s="324" t="s">
        <v>171</v>
      </c>
      <c r="C31" s="324"/>
      <c r="D31" s="324"/>
      <c r="E31" s="324"/>
      <c r="F31" s="324"/>
      <c r="G31" s="324"/>
      <c r="H31" s="324"/>
      <c r="I31" s="399"/>
      <c r="J31" s="408"/>
      <c r="K31" s="14"/>
    </row>
    <row r="32" spans="2:11">
      <c r="B32" s="8"/>
      <c r="C32" s="8"/>
      <c r="D32" s="8"/>
      <c r="E32" s="13"/>
      <c r="F32" s="13"/>
      <c r="G32" s="13"/>
      <c r="H32" s="13"/>
      <c r="I32" s="8"/>
      <c r="J32" s="54"/>
      <c r="K32" s="14"/>
    </row>
    <row r="33" spans="2:11" s="1" customFormat="1" ht="29.1" customHeight="1">
      <c r="B33" s="6" t="s">
        <v>1</v>
      </c>
      <c r="C33" s="337" t="s">
        <v>2</v>
      </c>
      <c r="D33" s="337"/>
      <c r="E33" s="337"/>
      <c r="F33" s="337" t="s">
        <v>3</v>
      </c>
      <c r="G33" s="337"/>
      <c r="H33" s="7" t="s">
        <v>4</v>
      </c>
      <c r="I33" s="7" t="s">
        <v>5</v>
      </c>
      <c r="J33" s="47" t="s">
        <v>172</v>
      </c>
      <c r="K33" s="7" t="s">
        <v>173</v>
      </c>
    </row>
    <row r="34" spans="2:11" s="1" customFormat="1" ht="162" customHeight="1">
      <c r="B34" s="16">
        <v>1</v>
      </c>
      <c r="C34" s="328" t="s">
        <v>174</v>
      </c>
      <c r="D34" s="329"/>
      <c r="E34" s="329"/>
      <c r="F34" s="330" t="s">
        <v>8</v>
      </c>
      <c r="G34" s="330"/>
      <c r="H34" s="8" t="s">
        <v>175</v>
      </c>
      <c r="I34" s="22">
        <v>1</v>
      </c>
      <c r="J34" s="62">
        <v>0</v>
      </c>
      <c r="K34" s="16"/>
    </row>
    <row r="35" spans="2:11" s="1" customFormat="1" ht="209.6" customHeight="1">
      <c r="B35" s="16">
        <v>2</v>
      </c>
      <c r="C35" s="328" t="s">
        <v>176</v>
      </c>
      <c r="D35" s="329"/>
      <c r="E35" s="329"/>
      <c r="F35" s="330" t="s">
        <v>11</v>
      </c>
      <c r="G35" s="330"/>
      <c r="H35" s="16" t="s">
        <v>12</v>
      </c>
      <c r="I35" s="16">
        <v>0</v>
      </c>
      <c r="J35" s="62">
        <v>0</v>
      </c>
      <c r="K35" s="16"/>
    </row>
    <row r="36" spans="2:11" s="1" customFormat="1" ht="236.6" customHeight="1">
      <c r="B36" s="16">
        <v>3</v>
      </c>
      <c r="C36" s="328" t="s">
        <v>177</v>
      </c>
      <c r="D36" s="329"/>
      <c r="E36" s="329"/>
      <c r="F36" s="330" t="s">
        <v>14</v>
      </c>
      <c r="G36" s="330"/>
      <c r="H36" s="16" t="s">
        <v>15</v>
      </c>
      <c r="I36" s="16"/>
      <c r="J36" s="62"/>
      <c r="K36" s="16"/>
    </row>
    <row r="37" spans="2:11" s="1" customFormat="1" ht="194.95" customHeight="1">
      <c r="B37" s="16">
        <v>4</v>
      </c>
      <c r="C37" s="328" t="s">
        <v>178</v>
      </c>
      <c r="D37" s="329"/>
      <c r="E37" s="329"/>
      <c r="F37" s="330" t="s">
        <v>16</v>
      </c>
      <c r="G37" s="330"/>
      <c r="H37" s="16" t="s">
        <v>17</v>
      </c>
      <c r="I37" s="16"/>
      <c r="J37" s="62"/>
      <c r="K37" s="16"/>
    </row>
    <row r="38" spans="2:11" s="1" customFormat="1" ht="88.4" customHeight="1">
      <c r="B38" s="16">
        <v>5</v>
      </c>
      <c r="C38" s="328" t="s">
        <v>179</v>
      </c>
      <c r="D38" s="329"/>
      <c r="E38" s="329"/>
      <c r="F38" s="330" t="s">
        <v>112</v>
      </c>
      <c r="G38" s="330"/>
      <c r="H38" s="16" t="s">
        <v>12</v>
      </c>
      <c r="I38" s="22"/>
      <c r="J38" s="62"/>
      <c r="K38" s="16"/>
    </row>
    <row r="39" spans="2:11" s="1" customFormat="1" ht="272.60000000000002" customHeight="1">
      <c r="B39" s="16">
        <v>6</v>
      </c>
      <c r="C39" s="328" t="s">
        <v>180</v>
      </c>
      <c r="D39" s="329"/>
      <c r="E39" s="329"/>
      <c r="F39" s="330" t="s">
        <v>20</v>
      </c>
      <c r="G39" s="330"/>
      <c r="H39" s="8" t="s">
        <v>21</v>
      </c>
      <c r="I39" s="24">
        <f>J90</f>
        <v>828</v>
      </c>
      <c r="J39" s="62">
        <v>0</v>
      </c>
      <c r="K39" s="16"/>
    </row>
    <row r="40" spans="2:11" s="1" customFormat="1" ht="192.05" customHeight="1">
      <c r="B40" s="16">
        <v>7</v>
      </c>
      <c r="C40" s="328" t="s">
        <v>181</v>
      </c>
      <c r="D40" s="329"/>
      <c r="E40" s="329"/>
      <c r="F40" s="330" t="s">
        <v>22</v>
      </c>
      <c r="G40" s="330"/>
      <c r="H40" s="8" t="s">
        <v>23</v>
      </c>
      <c r="I40" s="24">
        <v>0</v>
      </c>
      <c r="J40" s="62">
        <v>0</v>
      </c>
      <c r="K40" s="16"/>
    </row>
    <row r="41" spans="2:11" s="1" customFormat="1" ht="232.75" customHeight="1">
      <c r="B41" s="16">
        <v>8</v>
      </c>
      <c r="C41" s="328" t="s">
        <v>182</v>
      </c>
      <c r="D41" s="329"/>
      <c r="E41" s="329"/>
      <c r="F41" s="330" t="s">
        <v>183</v>
      </c>
      <c r="G41" s="330"/>
      <c r="H41" s="8" t="s">
        <v>25</v>
      </c>
      <c r="I41" s="16">
        <v>0</v>
      </c>
      <c r="J41" s="62">
        <v>0</v>
      </c>
      <c r="K41" s="16"/>
    </row>
    <row r="42" spans="2:11" s="1" customFormat="1" ht="292.35000000000002" customHeight="1">
      <c r="B42" s="16">
        <v>9</v>
      </c>
      <c r="C42" s="328" t="s">
        <v>184</v>
      </c>
      <c r="D42" s="329"/>
      <c r="E42" s="329"/>
      <c r="F42" s="330" t="s">
        <v>26</v>
      </c>
      <c r="G42" s="330"/>
      <c r="H42" s="8" t="s">
        <v>27</v>
      </c>
      <c r="I42" s="16">
        <v>0</v>
      </c>
      <c r="J42" s="62">
        <v>0</v>
      </c>
      <c r="K42" s="16"/>
    </row>
    <row r="43" spans="2:11" s="1" customFormat="1" ht="262.8" customHeight="1">
      <c r="B43" s="16">
        <v>10</v>
      </c>
      <c r="C43" s="328" t="s">
        <v>185</v>
      </c>
      <c r="D43" s="329"/>
      <c r="E43" s="329"/>
      <c r="F43" s="330" t="s">
        <v>29</v>
      </c>
      <c r="G43" s="330"/>
      <c r="H43" s="8" t="s">
        <v>27</v>
      </c>
      <c r="I43" s="16">
        <v>0</v>
      </c>
      <c r="J43" s="62">
        <v>0</v>
      </c>
      <c r="K43" s="16"/>
    </row>
    <row r="44" spans="2:11" s="1" customFormat="1" ht="248.95" customHeight="1">
      <c r="B44" s="16">
        <v>11</v>
      </c>
      <c r="C44" s="328" t="s">
        <v>186</v>
      </c>
      <c r="D44" s="329"/>
      <c r="E44" s="329"/>
      <c r="F44" s="330" t="s">
        <v>31</v>
      </c>
      <c r="G44" s="330"/>
      <c r="H44" s="8" t="s">
        <v>27</v>
      </c>
      <c r="I44" s="16">
        <v>0</v>
      </c>
      <c r="J44" s="62">
        <v>0</v>
      </c>
      <c r="K44" s="16"/>
    </row>
    <row r="45" spans="2:11" s="1" customFormat="1" ht="145.80000000000001" customHeight="1">
      <c r="B45" s="16">
        <v>12</v>
      </c>
      <c r="C45" s="328" t="s">
        <v>187</v>
      </c>
      <c r="D45" s="329"/>
      <c r="E45" s="329"/>
      <c r="F45" s="330" t="s">
        <v>33</v>
      </c>
      <c r="G45" s="330"/>
      <c r="H45" s="8" t="s">
        <v>27</v>
      </c>
      <c r="I45" s="16">
        <v>0</v>
      </c>
      <c r="J45" s="62">
        <v>0</v>
      </c>
      <c r="K45" s="16"/>
    </row>
    <row r="46" spans="2:11" s="1" customFormat="1" ht="282.7" customHeight="1">
      <c r="B46" s="16">
        <v>13</v>
      </c>
      <c r="C46" s="328" t="s">
        <v>188</v>
      </c>
      <c r="D46" s="329"/>
      <c r="E46" s="329"/>
      <c r="F46" s="330" t="s">
        <v>35</v>
      </c>
      <c r="G46" s="330"/>
      <c r="H46" s="8" t="s">
        <v>27</v>
      </c>
      <c r="I46" s="16">
        <v>0</v>
      </c>
      <c r="J46" s="62">
        <v>0</v>
      </c>
      <c r="K46" s="16"/>
    </row>
    <row r="47" spans="2:11" s="1" customFormat="1" ht="166.85" customHeight="1">
      <c r="B47" s="16">
        <v>14</v>
      </c>
      <c r="C47" s="328" t="s">
        <v>189</v>
      </c>
      <c r="D47" s="329"/>
      <c r="E47" s="329"/>
      <c r="F47" s="330" t="s">
        <v>37</v>
      </c>
      <c r="G47" s="330"/>
      <c r="H47" s="8" t="s">
        <v>27</v>
      </c>
      <c r="I47" s="16">
        <v>0</v>
      </c>
      <c r="J47" s="62"/>
      <c r="K47" s="16"/>
    </row>
    <row r="48" spans="2:11" s="1" customFormat="1" ht="270.64999999999998" customHeight="1">
      <c r="B48" s="16">
        <v>15</v>
      </c>
      <c r="C48" s="328" t="s">
        <v>190</v>
      </c>
      <c r="D48" s="329"/>
      <c r="E48" s="329"/>
      <c r="F48" s="330" t="s">
        <v>39</v>
      </c>
      <c r="G48" s="330"/>
      <c r="H48" s="16" t="s">
        <v>12</v>
      </c>
      <c r="I48" s="16">
        <v>0</v>
      </c>
      <c r="J48" s="62"/>
      <c r="K48" s="16"/>
    </row>
    <row r="49" spans="2:11" s="1" customFormat="1" ht="200.6" customHeight="1">
      <c r="B49" s="16">
        <v>16</v>
      </c>
      <c r="C49" s="328" t="s">
        <v>191</v>
      </c>
      <c r="D49" s="329"/>
      <c r="E49" s="329"/>
      <c r="F49" s="330" t="s">
        <v>40</v>
      </c>
      <c r="G49" s="330"/>
      <c r="H49" s="33" t="s">
        <v>81</v>
      </c>
      <c r="I49" s="24">
        <v>0</v>
      </c>
      <c r="J49" s="62"/>
      <c r="K49" s="16"/>
    </row>
    <row r="50" spans="2:11" s="1" customFormat="1" ht="52.75" customHeight="1">
      <c r="B50" s="16">
        <v>17</v>
      </c>
      <c r="C50" s="328" t="s">
        <v>41</v>
      </c>
      <c r="D50" s="328"/>
      <c r="E50" s="328"/>
      <c r="F50" s="330" t="s">
        <v>192</v>
      </c>
      <c r="G50" s="330"/>
      <c r="H50" s="7"/>
      <c r="I50" s="16"/>
      <c r="J50" s="62"/>
      <c r="K50" s="16"/>
    </row>
    <row r="51" spans="2:11" s="1" customFormat="1" ht="86.95" customHeight="1">
      <c r="B51" s="16">
        <v>18</v>
      </c>
      <c r="C51" s="328" t="s">
        <v>193</v>
      </c>
      <c r="D51" s="329"/>
      <c r="E51" s="329"/>
      <c r="F51" s="330" t="s">
        <v>43</v>
      </c>
      <c r="G51" s="330"/>
      <c r="H51" s="16" t="s">
        <v>12</v>
      </c>
      <c r="I51" s="16">
        <v>0</v>
      </c>
      <c r="J51" s="62"/>
      <c r="K51" s="16"/>
    </row>
    <row r="52" spans="2:11" s="1" customFormat="1" ht="163.44999999999999" customHeight="1">
      <c r="B52" s="16">
        <v>19</v>
      </c>
      <c r="C52" s="328" t="s">
        <v>194</v>
      </c>
      <c r="D52" s="329"/>
      <c r="E52" s="329"/>
      <c r="F52" s="330" t="s">
        <v>45</v>
      </c>
      <c r="G52" s="330"/>
      <c r="H52" s="16" t="s">
        <v>12</v>
      </c>
      <c r="I52" s="22">
        <v>0</v>
      </c>
      <c r="J52" s="62"/>
      <c r="K52" s="8"/>
    </row>
    <row r="53" spans="2:11" s="1" customFormat="1" ht="122.5" customHeight="1">
      <c r="B53" s="16">
        <v>20</v>
      </c>
      <c r="C53" s="328" t="s">
        <v>195</v>
      </c>
      <c r="D53" s="329"/>
      <c r="E53" s="329"/>
      <c r="F53" s="330" t="s">
        <v>47</v>
      </c>
      <c r="G53" s="330"/>
      <c r="H53" s="16" t="s">
        <v>12</v>
      </c>
      <c r="I53" s="16"/>
      <c r="J53" s="62"/>
      <c r="K53" s="16"/>
    </row>
    <row r="54" spans="2:11" s="1" customFormat="1" ht="147.69999999999999" customHeight="1">
      <c r="B54" s="16">
        <v>21</v>
      </c>
      <c r="C54" s="328" t="s">
        <v>196</v>
      </c>
      <c r="D54" s="329"/>
      <c r="E54" s="329"/>
      <c r="F54" s="330" t="s">
        <v>48</v>
      </c>
      <c r="G54" s="330"/>
      <c r="H54" s="16" t="s">
        <v>12</v>
      </c>
      <c r="I54" s="22">
        <f>J95</f>
        <v>16</v>
      </c>
      <c r="J54" s="62"/>
      <c r="K54" s="16"/>
    </row>
    <row r="55" spans="2:11" s="1" customFormat="1" ht="214.75" customHeight="1">
      <c r="B55" s="16">
        <v>22</v>
      </c>
      <c r="C55" s="328" t="s">
        <v>197</v>
      </c>
      <c r="D55" s="329"/>
      <c r="E55" s="329"/>
      <c r="F55" s="330" t="s">
        <v>50</v>
      </c>
      <c r="G55" s="330"/>
      <c r="H55" s="16" t="s">
        <v>12</v>
      </c>
      <c r="I55" s="16">
        <v>0</v>
      </c>
      <c r="J55" s="62"/>
      <c r="K55" s="16"/>
    </row>
    <row r="56" spans="2:11" s="1" customFormat="1" ht="32.15" customHeight="1">
      <c r="B56" s="16">
        <v>23</v>
      </c>
      <c r="C56" s="328" t="s">
        <v>51</v>
      </c>
      <c r="D56" s="328"/>
      <c r="E56" s="328"/>
      <c r="F56" s="330"/>
      <c r="G56" s="330"/>
      <c r="H56" s="6"/>
      <c r="I56" s="16">
        <v>0</v>
      </c>
      <c r="J56" s="62"/>
      <c r="K56" s="16"/>
    </row>
    <row r="57" spans="2:11" s="1" customFormat="1" ht="64.45" customHeight="1">
      <c r="B57" s="16">
        <v>24</v>
      </c>
      <c r="C57" s="328" t="s">
        <v>198</v>
      </c>
      <c r="D57" s="329"/>
      <c r="E57" s="329"/>
      <c r="F57" s="330" t="s">
        <v>54</v>
      </c>
      <c r="G57" s="330"/>
      <c r="H57" s="16"/>
      <c r="I57" s="16">
        <v>0</v>
      </c>
      <c r="J57" s="62"/>
      <c r="K57" s="14"/>
    </row>
    <row r="58" spans="2:11" s="1" customFormat="1" ht="102.7" customHeight="1">
      <c r="B58" s="16">
        <v>25</v>
      </c>
      <c r="C58" s="328" t="s">
        <v>199</v>
      </c>
      <c r="D58" s="329"/>
      <c r="E58" s="329"/>
      <c r="F58" s="330" t="s">
        <v>55</v>
      </c>
      <c r="G58" s="330"/>
      <c r="H58" s="8" t="s">
        <v>27</v>
      </c>
      <c r="I58" s="22">
        <v>0</v>
      </c>
      <c r="J58" s="62"/>
      <c r="K58" s="8"/>
    </row>
    <row r="59" spans="2:11" s="1" customFormat="1" ht="216.65" customHeight="1">
      <c r="B59" s="16">
        <v>26</v>
      </c>
      <c r="C59" s="328" t="s">
        <v>200</v>
      </c>
      <c r="D59" s="329"/>
      <c r="E59" s="329"/>
      <c r="F59" s="330" t="s">
        <v>56</v>
      </c>
      <c r="G59" s="330"/>
      <c r="H59" s="8" t="s">
        <v>27</v>
      </c>
      <c r="I59" s="16">
        <v>0</v>
      </c>
      <c r="J59" s="62"/>
      <c r="K59" s="16"/>
    </row>
    <row r="60" spans="2:11" s="1" customFormat="1" ht="180.65" customHeight="1">
      <c r="B60" s="16">
        <v>27</v>
      </c>
      <c r="C60" s="328" t="s">
        <v>201</v>
      </c>
      <c r="D60" s="329"/>
      <c r="E60" s="329"/>
      <c r="F60" s="330" t="s">
        <v>57</v>
      </c>
      <c r="G60" s="330"/>
      <c r="H60" s="8" t="s">
        <v>27</v>
      </c>
      <c r="I60" s="16">
        <v>0</v>
      </c>
      <c r="J60" s="62"/>
      <c r="K60" s="16"/>
    </row>
    <row r="61" spans="2:11" s="1" customFormat="1" ht="153" customHeight="1">
      <c r="B61" s="16">
        <v>28</v>
      </c>
      <c r="C61" s="329" t="s">
        <v>202</v>
      </c>
      <c r="D61" s="329"/>
      <c r="E61" s="329"/>
      <c r="F61" s="330" t="s">
        <v>203</v>
      </c>
      <c r="G61" s="330"/>
      <c r="H61" s="8" t="s">
        <v>12</v>
      </c>
      <c r="I61" s="16">
        <v>0</v>
      </c>
      <c r="J61" s="62"/>
      <c r="K61" s="16"/>
    </row>
    <row r="62" spans="2:11" s="1" customFormat="1" ht="151.75" customHeight="1">
      <c r="B62" s="16">
        <v>29</v>
      </c>
      <c r="C62" s="328" t="s">
        <v>204</v>
      </c>
      <c r="D62" s="329"/>
      <c r="E62" s="329"/>
      <c r="F62" s="330" t="s">
        <v>60</v>
      </c>
      <c r="G62" s="330"/>
      <c r="H62" s="8" t="s">
        <v>12</v>
      </c>
      <c r="I62" s="22">
        <f>J120</f>
        <v>22</v>
      </c>
      <c r="J62" s="62"/>
      <c r="K62" s="16"/>
    </row>
    <row r="63" spans="2:11" s="1" customFormat="1" ht="241.75" customHeight="1">
      <c r="B63" s="16">
        <v>30</v>
      </c>
      <c r="C63" s="328" t="s">
        <v>205</v>
      </c>
      <c r="D63" s="329"/>
      <c r="E63" s="329"/>
      <c r="F63" s="330" t="s">
        <v>62</v>
      </c>
      <c r="G63" s="330"/>
      <c r="H63" s="8" t="s">
        <v>27</v>
      </c>
      <c r="I63" s="22">
        <f>J107</f>
        <v>74</v>
      </c>
      <c r="J63" s="62"/>
      <c r="K63" s="16"/>
    </row>
    <row r="64" spans="2:11" s="1" customFormat="1" ht="248.95" customHeight="1">
      <c r="B64" s="16">
        <v>31</v>
      </c>
      <c r="C64" s="329" t="s">
        <v>206</v>
      </c>
      <c r="D64" s="329"/>
      <c r="E64" s="329"/>
      <c r="F64" s="330" t="s">
        <v>64</v>
      </c>
      <c r="G64" s="330"/>
      <c r="H64" s="8" t="s">
        <v>65</v>
      </c>
      <c r="I64" s="22">
        <f>J114</f>
        <v>41</v>
      </c>
      <c r="J64" s="62"/>
      <c r="K64" s="16"/>
    </row>
    <row r="65" spans="2:11" s="1" customFormat="1" ht="311.95" customHeight="1">
      <c r="B65" s="16">
        <v>32</v>
      </c>
      <c r="C65" s="328" t="s">
        <v>207</v>
      </c>
      <c r="D65" s="329"/>
      <c r="E65" s="329"/>
      <c r="F65" s="330" t="s">
        <v>67</v>
      </c>
      <c r="G65" s="330"/>
      <c r="H65" s="8" t="s">
        <v>208</v>
      </c>
      <c r="I65" s="24">
        <f>J100</f>
        <v>1</v>
      </c>
      <c r="J65" s="62"/>
      <c r="K65" s="16"/>
    </row>
    <row r="66" spans="2:11" s="1" customFormat="1" ht="166.85" customHeight="1">
      <c r="B66" s="16">
        <v>33</v>
      </c>
      <c r="C66" s="328" t="s">
        <v>209</v>
      </c>
      <c r="D66" s="329"/>
      <c r="E66" s="329"/>
      <c r="F66" s="330" t="s">
        <v>69</v>
      </c>
      <c r="G66" s="330"/>
      <c r="H66" s="8" t="s">
        <v>65</v>
      </c>
      <c r="I66" s="22">
        <v>0</v>
      </c>
      <c r="J66" s="62"/>
      <c r="K66" s="16"/>
    </row>
    <row r="67" spans="2:11" s="1" customFormat="1" ht="165.05" customHeight="1">
      <c r="B67" s="16">
        <v>34</v>
      </c>
      <c r="C67" s="328" t="s">
        <v>210</v>
      </c>
      <c r="D67" s="329"/>
      <c r="E67" s="329"/>
      <c r="F67" s="330" t="s">
        <v>71</v>
      </c>
      <c r="G67" s="330"/>
      <c r="H67" s="8" t="s">
        <v>25</v>
      </c>
      <c r="I67" s="16">
        <v>0</v>
      </c>
      <c r="J67" s="62"/>
      <c r="K67" s="16"/>
    </row>
    <row r="68" spans="2:11" s="1" customFormat="1" ht="409.35" customHeight="1">
      <c r="B68" s="16">
        <v>35</v>
      </c>
      <c r="C68" s="328" t="s">
        <v>211</v>
      </c>
      <c r="D68" s="329"/>
      <c r="E68" s="329"/>
      <c r="F68" s="330" t="s">
        <v>72</v>
      </c>
      <c r="G68" s="330"/>
      <c r="H68" s="8" t="s">
        <v>21</v>
      </c>
      <c r="I68" s="16">
        <v>0</v>
      </c>
      <c r="J68" s="62"/>
      <c r="K68" s="16"/>
    </row>
    <row r="69" spans="2:11" s="1" customFormat="1" ht="201.05" customHeight="1">
      <c r="B69" s="16">
        <v>36</v>
      </c>
      <c r="C69" s="328" t="s">
        <v>212</v>
      </c>
      <c r="D69" s="329"/>
      <c r="E69" s="329"/>
      <c r="F69" s="330" t="s">
        <v>115</v>
      </c>
      <c r="G69" s="330"/>
      <c r="H69" s="16" t="s">
        <v>17</v>
      </c>
      <c r="I69" s="16">
        <v>0</v>
      </c>
      <c r="J69" s="62"/>
      <c r="K69" s="16"/>
    </row>
    <row r="70" spans="2:11" s="1" customFormat="1" ht="201.05" customHeight="1">
      <c r="B70" s="16">
        <v>37</v>
      </c>
      <c r="C70" s="328" t="s">
        <v>213</v>
      </c>
      <c r="D70" s="329"/>
      <c r="E70" s="329"/>
      <c r="F70" s="330" t="s">
        <v>75</v>
      </c>
      <c r="G70" s="330"/>
      <c r="H70" s="16" t="s">
        <v>17</v>
      </c>
      <c r="I70" s="16">
        <v>0</v>
      </c>
      <c r="J70" s="62"/>
      <c r="K70" s="16"/>
    </row>
    <row r="71" spans="2:11" s="1" customFormat="1" ht="140.94999999999999" customHeight="1">
      <c r="B71" s="16">
        <v>38</v>
      </c>
      <c r="C71" s="329" t="s">
        <v>76</v>
      </c>
      <c r="D71" s="329"/>
      <c r="E71" s="329"/>
      <c r="F71" s="334" t="s">
        <v>77</v>
      </c>
      <c r="G71" s="334"/>
      <c r="H71" s="16" t="s">
        <v>17</v>
      </c>
      <c r="I71" s="24">
        <v>0</v>
      </c>
      <c r="J71" s="62"/>
      <c r="K71" s="16"/>
    </row>
    <row r="72" spans="2:11" s="1" customFormat="1" ht="228.7" customHeight="1">
      <c r="B72" s="16">
        <v>39</v>
      </c>
      <c r="C72" s="329" t="s">
        <v>79</v>
      </c>
      <c r="D72" s="329"/>
      <c r="E72" s="329"/>
      <c r="F72" s="334" t="s">
        <v>80</v>
      </c>
      <c r="G72" s="334"/>
      <c r="H72" s="16" t="s">
        <v>17</v>
      </c>
      <c r="I72" s="24">
        <v>0</v>
      </c>
      <c r="J72" s="62"/>
      <c r="K72" s="16"/>
    </row>
    <row r="73" spans="2:11" s="1" customFormat="1" ht="228.7" customHeight="1">
      <c r="B73" s="16">
        <v>40</v>
      </c>
      <c r="C73" s="333" t="s">
        <v>82</v>
      </c>
      <c r="D73" s="333"/>
      <c r="E73" s="333"/>
      <c r="F73" s="334" t="s">
        <v>83</v>
      </c>
      <c r="G73" s="334"/>
      <c r="H73" s="16" t="s">
        <v>78</v>
      </c>
      <c r="I73" s="24">
        <v>0</v>
      </c>
      <c r="J73" s="62"/>
      <c r="K73" s="16"/>
    </row>
    <row r="74" spans="2:11" s="1" customFormat="1" ht="228.7" customHeight="1">
      <c r="B74" s="16">
        <v>41</v>
      </c>
      <c r="C74" s="329" t="s">
        <v>84</v>
      </c>
      <c r="D74" s="329"/>
      <c r="E74" s="329"/>
      <c r="F74" s="330" t="s">
        <v>85</v>
      </c>
      <c r="G74" s="330"/>
      <c r="H74" s="8" t="s">
        <v>81</v>
      </c>
      <c r="I74" s="16">
        <v>0</v>
      </c>
      <c r="J74" s="62"/>
      <c r="K74" s="16"/>
    </row>
    <row r="75" spans="2:11" s="1" customFormat="1" ht="201.05" customHeight="1">
      <c r="B75" s="16">
        <v>42</v>
      </c>
      <c r="C75" s="333" t="s">
        <v>86</v>
      </c>
      <c r="D75" s="333"/>
      <c r="E75" s="333"/>
      <c r="F75" s="330" t="s">
        <v>87</v>
      </c>
      <c r="G75" s="330"/>
      <c r="H75" s="8" t="s">
        <v>81</v>
      </c>
      <c r="I75" s="16">
        <v>0</v>
      </c>
      <c r="J75" s="62"/>
      <c r="K75" s="16"/>
    </row>
    <row r="76" spans="2:11" s="1" customFormat="1" ht="145.80000000000001" customHeight="1">
      <c r="B76" s="16">
        <v>43</v>
      </c>
      <c r="C76" s="329" t="s">
        <v>89</v>
      </c>
      <c r="D76" s="329"/>
      <c r="E76" s="329"/>
      <c r="F76" s="330" t="s">
        <v>87</v>
      </c>
      <c r="G76" s="330"/>
      <c r="H76" s="8" t="s">
        <v>27</v>
      </c>
      <c r="I76" s="16">
        <v>0</v>
      </c>
      <c r="J76" s="62"/>
      <c r="K76" s="16"/>
    </row>
    <row r="77" spans="2:11" s="1" customFormat="1" ht="161.55000000000001" customHeight="1">
      <c r="B77" s="16">
        <v>44</v>
      </c>
      <c r="C77" s="329" t="s">
        <v>91</v>
      </c>
      <c r="D77" s="329"/>
      <c r="E77" s="329"/>
      <c r="F77" s="330" t="s">
        <v>92</v>
      </c>
      <c r="G77" s="330"/>
      <c r="H77" s="8" t="s">
        <v>17</v>
      </c>
      <c r="I77" s="16">
        <v>0</v>
      </c>
      <c r="J77" s="62"/>
      <c r="K77" s="16"/>
    </row>
    <row r="78" spans="2:11" s="1" customFormat="1" ht="161.55000000000001" customHeight="1">
      <c r="B78" s="16">
        <v>45</v>
      </c>
      <c r="C78" s="329" t="s">
        <v>214</v>
      </c>
      <c r="D78" s="329"/>
      <c r="E78" s="329"/>
      <c r="F78" s="330" t="s">
        <v>94</v>
      </c>
      <c r="G78" s="330"/>
      <c r="H78" s="8" t="s">
        <v>215</v>
      </c>
      <c r="I78" s="16">
        <v>0</v>
      </c>
      <c r="J78" s="62"/>
      <c r="K78" s="16"/>
    </row>
    <row r="79" spans="2:11" s="1" customFormat="1" ht="136.44999999999999" customHeight="1">
      <c r="B79" s="16">
        <v>46</v>
      </c>
      <c r="C79" s="329" t="s">
        <v>216</v>
      </c>
      <c r="D79" s="329"/>
      <c r="E79" s="329"/>
      <c r="F79" s="330" t="s">
        <v>96</v>
      </c>
      <c r="G79" s="330"/>
      <c r="H79" s="8" t="s">
        <v>17</v>
      </c>
      <c r="I79" s="22">
        <v>0</v>
      </c>
      <c r="J79" s="62"/>
      <c r="K79" s="16"/>
    </row>
    <row r="80" spans="2:11" s="1" customFormat="1" ht="167.95" customHeight="1">
      <c r="B80" s="16">
        <v>47</v>
      </c>
      <c r="C80" s="329" t="s">
        <v>97</v>
      </c>
      <c r="D80" s="329"/>
      <c r="E80" s="329"/>
      <c r="F80" s="330" t="s">
        <v>98</v>
      </c>
      <c r="G80" s="330"/>
      <c r="H80" s="8" t="s">
        <v>78</v>
      </c>
      <c r="I80" s="22">
        <v>0</v>
      </c>
      <c r="J80" s="62"/>
      <c r="K80" s="16">
        <v>0</v>
      </c>
    </row>
    <row r="81" spans="2:13" s="1" customFormat="1" ht="176.5" customHeight="1">
      <c r="B81" s="16">
        <v>48</v>
      </c>
      <c r="C81" s="329" t="s">
        <v>99</v>
      </c>
      <c r="D81" s="329"/>
      <c r="E81" s="329"/>
      <c r="F81" s="331" t="s">
        <v>100</v>
      </c>
      <c r="G81" s="332"/>
      <c r="H81" s="16" t="s">
        <v>217</v>
      </c>
      <c r="I81" s="22">
        <f>J26</f>
        <v>14</v>
      </c>
      <c r="J81" s="57"/>
      <c r="K81" s="20"/>
    </row>
    <row r="82" spans="2:13" s="1" customFormat="1" ht="162.65" customHeight="1">
      <c r="B82" s="16">
        <v>49</v>
      </c>
      <c r="C82" s="333" t="s">
        <v>102</v>
      </c>
      <c r="D82" s="333"/>
      <c r="E82" s="333"/>
      <c r="F82" s="331" t="s">
        <v>258</v>
      </c>
      <c r="G82" s="332"/>
      <c r="H82" s="16" t="s">
        <v>15</v>
      </c>
      <c r="I82" s="16">
        <v>0</v>
      </c>
      <c r="J82" s="53"/>
      <c r="K82" s="16"/>
    </row>
    <row r="83" spans="2:13" s="1" customFormat="1" ht="196.4" customHeight="1">
      <c r="B83" s="16">
        <v>50</v>
      </c>
      <c r="C83" s="333" t="s">
        <v>104</v>
      </c>
      <c r="D83" s="333"/>
      <c r="E83" s="333"/>
      <c r="F83" s="331" t="s">
        <v>105</v>
      </c>
      <c r="G83" s="332"/>
      <c r="H83" s="16" t="s">
        <v>217</v>
      </c>
      <c r="I83" s="16">
        <v>0</v>
      </c>
      <c r="J83" s="53"/>
      <c r="K83" s="16"/>
    </row>
    <row r="84" spans="2:13" s="1" customFormat="1">
      <c r="B84" s="325" t="s">
        <v>219</v>
      </c>
      <c r="C84" s="326"/>
      <c r="D84" s="327"/>
      <c r="E84" s="17" t="s">
        <v>220</v>
      </c>
      <c r="F84" s="17"/>
      <c r="G84" s="17" t="s">
        <v>221</v>
      </c>
      <c r="H84" s="17" t="s">
        <v>222</v>
      </c>
      <c r="I84" s="7" t="s">
        <v>223</v>
      </c>
      <c r="J84" s="63" t="s">
        <v>5</v>
      </c>
      <c r="K84" s="17" t="s">
        <v>4</v>
      </c>
    </row>
    <row r="85" spans="2:13" s="1" customFormat="1">
      <c r="B85" s="7"/>
      <c r="C85" s="7"/>
      <c r="D85" s="7"/>
      <c r="E85" s="17"/>
      <c r="F85" s="17"/>
      <c r="G85" s="17"/>
      <c r="H85" s="17"/>
      <c r="I85" s="7"/>
      <c r="J85" s="63"/>
      <c r="K85" s="17"/>
    </row>
    <row r="86" spans="2:13" s="1" customFormat="1" ht="22.35" customHeight="1">
      <c r="B86" s="328" t="s">
        <v>224</v>
      </c>
      <c r="C86" s="328"/>
      <c r="D86" s="328"/>
      <c r="E86" s="328"/>
      <c r="F86" s="13"/>
      <c r="G86" s="13"/>
      <c r="H86" s="13"/>
      <c r="I86" s="8"/>
      <c r="J86" s="52"/>
      <c r="K86" s="17"/>
    </row>
    <row r="87" spans="2:13" s="1" customFormat="1">
      <c r="B87" s="317" t="s">
        <v>225</v>
      </c>
      <c r="C87" s="317"/>
      <c r="D87" s="317"/>
      <c r="E87" s="7">
        <v>1</v>
      </c>
      <c r="F87" s="13"/>
      <c r="G87" s="8">
        <v>14</v>
      </c>
      <c r="H87" s="8">
        <v>13</v>
      </c>
      <c r="I87" s="24">
        <v>4.5</v>
      </c>
      <c r="J87" s="68">
        <f>G87*H87*I87</f>
        <v>819</v>
      </c>
      <c r="K87" s="17"/>
    </row>
    <row r="88" spans="2:13" s="1" customFormat="1">
      <c r="B88" s="317" t="s">
        <v>230</v>
      </c>
      <c r="C88" s="317"/>
      <c r="D88" s="317"/>
      <c r="E88" s="7"/>
      <c r="F88" s="13"/>
      <c r="G88" s="8"/>
      <c r="H88" s="8"/>
      <c r="I88" s="24"/>
      <c r="J88" s="68">
        <v>9</v>
      </c>
      <c r="K88" s="17"/>
    </row>
    <row r="89" spans="2:13" s="1" customFormat="1">
      <c r="B89" s="318" t="s">
        <v>227</v>
      </c>
      <c r="C89" s="318"/>
      <c r="D89" s="318"/>
      <c r="E89" s="5"/>
      <c r="F89" s="13"/>
      <c r="G89" s="13"/>
      <c r="H89" s="13"/>
      <c r="I89" s="24"/>
      <c r="J89" s="68">
        <f>SUM(J87:J88)</f>
        <v>828</v>
      </c>
      <c r="K89" s="8" t="s">
        <v>21</v>
      </c>
    </row>
    <row r="90" spans="2:13" s="1" customFormat="1">
      <c r="B90" s="30"/>
      <c r="C90" s="30"/>
      <c r="D90" s="30" t="s">
        <v>238</v>
      </c>
      <c r="E90" s="5"/>
      <c r="F90" s="13"/>
      <c r="G90" s="13"/>
      <c r="H90" s="13"/>
      <c r="I90" s="24"/>
      <c r="J90" s="68">
        <f>ROUNDUP(J89,0)</f>
        <v>828</v>
      </c>
      <c r="K90" s="8"/>
    </row>
    <row r="91" spans="2:13" s="1" customFormat="1">
      <c r="B91" s="324" t="s">
        <v>397</v>
      </c>
      <c r="C91" s="324"/>
      <c r="D91" s="324"/>
      <c r="E91" s="5"/>
      <c r="F91" s="13"/>
      <c r="G91" s="13"/>
      <c r="H91" s="13"/>
      <c r="I91" s="24"/>
      <c r="J91" s="48"/>
      <c r="K91" s="8"/>
    </row>
    <row r="92" spans="2:13" s="1" customFormat="1">
      <c r="B92" s="317" t="s">
        <v>225</v>
      </c>
      <c r="C92" s="317"/>
      <c r="D92" s="317"/>
      <c r="E92" s="5">
        <v>1</v>
      </c>
      <c r="F92" s="5"/>
      <c r="G92" s="13"/>
      <c r="H92" s="13"/>
      <c r="I92" s="8"/>
      <c r="J92" s="69">
        <f>J23</f>
        <v>14.5</v>
      </c>
      <c r="K92" s="8"/>
    </row>
    <row r="93" spans="2:13" s="1" customFormat="1">
      <c r="B93" s="317" t="s">
        <v>230</v>
      </c>
      <c r="C93" s="317"/>
      <c r="D93" s="317"/>
      <c r="E93" s="5"/>
      <c r="F93" s="5"/>
      <c r="G93" s="13"/>
      <c r="H93" s="13"/>
      <c r="I93" s="8"/>
      <c r="J93" s="68">
        <f>J92*0.1</f>
        <v>1.4500000000000002</v>
      </c>
      <c r="K93" s="8"/>
      <c r="M93" s="83"/>
    </row>
    <row r="94" spans="2:13" s="1" customFormat="1">
      <c r="B94" s="318" t="s">
        <v>227</v>
      </c>
      <c r="C94" s="318"/>
      <c r="D94" s="318"/>
      <c r="E94" s="5"/>
      <c r="F94" s="5"/>
      <c r="G94" s="13"/>
      <c r="H94" s="13"/>
      <c r="I94" s="8"/>
      <c r="J94" s="68">
        <f>SUM(J92:J93)</f>
        <v>15.95</v>
      </c>
      <c r="M94" s="83"/>
    </row>
    <row r="95" spans="2:13" s="1" customFormat="1">
      <c r="B95" s="318" t="s">
        <v>227</v>
      </c>
      <c r="C95" s="318"/>
      <c r="D95" s="318"/>
      <c r="E95" s="5"/>
      <c r="F95" s="5"/>
      <c r="G95" s="13"/>
      <c r="H95" s="13"/>
      <c r="I95" s="8"/>
      <c r="J95" s="68">
        <f>ROUNDUP(J94,0)</f>
        <v>16</v>
      </c>
      <c r="K95" s="8" t="s">
        <v>81</v>
      </c>
      <c r="M95" s="83"/>
    </row>
    <row r="96" spans="2:13" s="1" customFormat="1">
      <c r="B96" s="324" t="s">
        <v>544</v>
      </c>
      <c r="C96" s="324"/>
      <c r="D96" s="324"/>
      <c r="E96" s="5"/>
      <c r="F96" s="13"/>
      <c r="G96" s="13"/>
      <c r="H96" s="13"/>
      <c r="I96" s="24"/>
      <c r="J96" s="48"/>
      <c r="K96" s="8"/>
      <c r="M96" s="84"/>
    </row>
    <row r="97" spans="2:11" s="1" customFormat="1">
      <c r="B97" s="317" t="s">
        <v>225</v>
      </c>
      <c r="C97" s="317"/>
      <c r="D97" s="317"/>
      <c r="E97" s="5"/>
      <c r="F97" s="5"/>
      <c r="G97" s="13"/>
      <c r="H97" s="13"/>
      <c r="I97" s="8"/>
      <c r="J97" s="58">
        <f>J24</f>
        <v>7.4999999999999997E-2</v>
      </c>
      <c r="K97" s="8"/>
    </row>
    <row r="98" spans="2:11">
      <c r="B98" s="317" t="s">
        <v>230</v>
      </c>
      <c r="C98" s="317"/>
      <c r="D98" s="317"/>
      <c r="E98" s="5"/>
      <c r="F98" s="5"/>
      <c r="G98" s="13"/>
      <c r="H98" s="13"/>
      <c r="I98" s="8"/>
      <c r="J98" s="68">
        <f>J97*0.1</f>
        <v>7.4999999999999997E-3</v>
      </c>
      <c r="K98" s="8"/>
    </row>
    <row r="99" spans="2:11">
      <c r="B99" s="318" t="s">
        <v>227</v>
      </c>
      <c r="C99" s="318"/>
      <c r="D99" s="318"/>
      <c r="E99" s="5"/>
      <c r="F99" s="5"/>
      <c r="G99" s="13"/>
      <c r="H99" s="13"/>
      <c r="I99" s="8"/>
      <c r="J99" s="68">
        <f>SUM(J97:J98)</f>
        <v>8.249999999999999E-2</v>
      </c>
      <c r="K99" s="8" t="s">
        <v>169</v>
      </c>
    </row>
    <row r="100" spans="2:11">
      <c r="B100" s="318" t="s">
        <v>227</v>
      </c>
      <c r="C100" s="318"/>
      <c r="D100" s="318"/>
      <c r="E100" s="5"/>
      <c r="F100" s="5"/>
      <c r="G100" s="13"/>
      <c r="H100" s="13"/>
      <c r="I100" s="8"/>
      <c r="J100" s="68">
        <f>ROUNDUP(J99,0)</f>
        <v>1</v>
      </c>
      <c r="K100" s="8" t="s">
        <v>169</v>
      </c>
    </row>
    <row r="101" spans="2:11" s="1" customFormat="1">
      <c r="B101" s="29"/>
      <c r="C101" s="29"/>
      <c r="D101" s="29"/>
      <c r="E101" s="5"/>
      <c r="F101" s="5"/>
      <c r="G101" s="82"/>
      <c r="H101" s="13"/>
      <c r="I101" s="8"/>
      <c r="J101" s="68"/>
      <c r="K101" s="14"/>
    </row>
    <row r="102" spans="2:11">
      <c r="B102" s="322" t="s">
        <v>233</v>
      </c>
      <c r="C102" s="322"/>
      <c r="D102" s="322"/>
      <c r="E102" s="322"/>
      <c r="F102" s="5"/>
      <c r="G102" s="13"/>
      <c r="H102" s="13"/>
      <c r="I102" s="8"/>
      <c r="J102" s="85"/>
      <c r="K102" s="8"/>
    </row>
    <row r="103" spans="2:11">
      <c r="B103" s="317" t="s">
        <v>225</v>
      </c>
      <c r="C103" s="317"/>
      <c r="D103" s="317"/>
      <c r="E103" s="5"/>
      <c r="F103" s="5"/>
      <c r="G103" s="13"/>
      <c r="H103" s="13"/>
      <c r="I103" s="8"/>
      <c r="J103" s="85">
        <f>J25</f>
        <v>20</v>
      </c>
      <c r="K103" s="14"/>
    </row>
    <row r="104" spans="2:11">
      <c r="B104" s="317" t="s">
        <v>234</v>
      </c>
      <c r="C104" s="317"/>
      <c r="D104" s="317"/>
      <c r="E104" s="5"/>
      <c r="F104" s="5"/>
      <c r="G104" s="323"/>
      <c r="H104" s="323"/>
      <c r="I104" s="334"/>
      <c r="J104" s="85">
        <f>J103/0.3</f>
        <v>66.666666666666671</v>
      </c>
      <c r="K104" s="14"/>
    </row>
    <row r="105" spans="2:11">
      <c r="B105" s="321" t="s">
        <v>230</v>
      </c>
      <c r="C105" s="321"/>
      <c r="D105" s="321"/>
      <c r="E105" s="82"/>
      <c r="F105" s="82"/>
      <c r="G105" s="82"/>
      <c r="H105" s="13"/>
      <c r="I105" s="8"/>
      <c r="J105" s="85">
        <f>J104*0.1</f>
        <v>6.6666666666666679</v>
      </c>
    </row>
    <row r="106" spans="2:11">
      <c r="B106" s="318" t="s">
        <v>227</v>
      </c>
      <c r="C106" s="318"/>
      <c r="D106" s="318"/>
      <c r="E106" s="13"/>
      <c r="F106" s="13"/>
      <c r="G106" s="13"/>
      <c r="H106" s="13"/>
      <c r="I106" s="8"/>
      <c r="J106" s="86">
        <f>J104+J105</f>
        <v>73.333333333333343</v>
      </c>
      <c r="K106" s="8" t="s">
        <v>235</v>
      </c>
    </row>
    <row r="107" spans="2:11">
      <c r="B107" s="318" t="s">
        <v>227</v>
      </c>
      <c r="C107" s="318"/>
      <c r="D107" s="318"/>
      <c r="E107" s="13"/>
      <c r="F107" s="13"/>
      <c r="G107" s="13"/>
      <c r="H107" s="13"/>
      <c r="I107" s="8"/>
      <c r="J107" s="87">
        <f>ROUNDUP(J106,0)</f>
        <v>74</v>
      </c>
      <c r="K107" s="8" t="s">
        <v>235</v>
      </c>
    </row>
    <row r="108" spans="2:11">
      <c r="B108" s="14"/>
      <c r="C108" s="8"/>
      <c r="D108" s="8"/>
      <c r="E108" s="13"/>
      <c r="F108" s="13"/>
      <c r="G108" s="13"/>
      <c r="H108" s="13"/>
      <c r="I108" s="8"/>
      <c r="J108" s="88"/>
      <c r="K108" s="14"/>
    </row>
    <row r="109" spans="2:11">
      <c r="B109" s="322" t="s">
        <v>236</v>
      </c>
      <c r="C109" s="322"/>
      <c r="D109" s="322"/>
      <c r="E109" s="322"/>
      <c r="F109" s="5"/>
      <c r="G109" s="13"/>
      <c r="H109" s="13"/>
      <c r="I109" s="8"/>
      <c r="J109" s="85"/>
      <c r="K109" s="8"/>
    </row>
    <row r="110" spans="2:11">
      <c r="B110" s="317" t="s">
        <v>225</v>
      </c>
      <c r="C110" s="317"/>
      <c r="D110" s="317"/>
      <c r="E110" s="5"/>
      <c r="F110" s="5"/>
      <c r="G110" s="13"/>
      <c r="H110" s="13"/>
      <c r="I110" s="8"/>
      <c r="J110" s="85">
        <f>J107</f>
        <v>74</v>
      </c>
      <c r="K110" s="14"/>
    </row>
    <row r="111" spans="2:11">
      <c r="B111" s="317" t="s">
        <v>237</v>
      </c>
      <c r="C111" s="317"/>
      <c r="D111" s="317"/>
      <c r="E111" s="5"/>
      <c r="F111" s="5"/>
      <c r="G111" s="323"/>
      <c r="H111" s="323"/>
      <c r="I111" s="334"/>
      <c r="J111" s="85">
        <f>J110*0.5</f>
        <v>37</v>
      </c>
      <c r="K111" s="14"/>
    </row>
    <row r="112" spans="2:11">
      <c r="B112" s="317" t="s">
        <v>230</v>
      </c>
      <c r="C112" s="317"/>
      <c r="D112" s="317"/>
      <c r="E112" s="5"/>
      <c r="F112" s="5"/>
      <c r="G112" s="14"/>
      <c r="H112" s="14"/>
      <c r="I112" s="8"/>
      <c r="J112" s="85">
        <f>J111*0.1</f>
        <v>3.7</v>
      </c>
      <c r="K112" s="14"/>
    </row>
    <row r="113" spans="2:11">
      <c r="B113" s="318" t="s">
        <v>227</v>
      </c>
      <c r="C113" s="318"/>
      <c r="D113" s="318"/>
      <c r="E113" s="82"/>
      <c r="F113" s="82"/>
      <c r="G113" s="82"/>
      <c r="H113" s="13"/>
      <c r="I113" s="8"/>
      <c r="J113" s="85">
        <f>SUM(J111:J112)</f>
        <v>40.700000000000003</v>
      </c>
      <c r="K113" s="8" t="s">
        <v>239</v>
      </c>
    </row>
    <row r="114" spans="2:11">
      <c r="B114" s="318" t="s">
        <v>227</v>
      </c>
      <c r="C114" s="318"/>
      <c r="D114" s="318"/>
      <c r="E114" s="13"/>
      <c r="F114" s="13"/>
      <c r="G114" s="13"/>
      <c r="H114" s="13"/>
      <c r="I114" s="8"/>
      <c r="J114" s="89">
        <f>ROUNDUP(J113,0)</f>
        <v>41</v>
      </c>
      <c r="K114" s="8" t="s">
        <v>239</v>
      </c>
    </row>
    <row r="115" spans="2:11">
      <c r="B115" s="14"/>
      <c r="C115" s="8"/>
      <c r="D115" s="8"/>
      <c r="E115" s="13"/>
      <c r="F115" s="13"/>
      <c r="G115" s="13"/>
      <c r="H115" s="13"/>
      <c r="I115" s="8"/>
      <c r="J115" s="88"/>
      <c r="K115" s="14"/>
    </row>
    <row r="116" spans="2:11">
      <c r="B116" s="322" t="s">
        <v>240</v>
      </c>
      <c r="C116" s="322"/>
      <c r="D116" s="322"/>
      <c r="E116" s="322"/>
      <c r="F116" s="5"/>
      <c r="G116" s="13"/>
      <c r="H116" s="13"/>
      <c r="I116" s="8"/>
      <c r="J116" s="85"/>
      <c r="K116" s="8"/>
    </row>
    <row r="117" spans="2:11">
      <c r="B117" s="317" t="s">
        <v>225</v>
      </c>
      <c r="C117" s="317"/>
      <c r="D117" s="317"/>
      <c r="E117" s="5"/>
      <c r="F117" s="5"/>
      <c r="G117" s="13"/>
      <c r="H117" s="13"/>
      <c r="I117" s="8"/>
      <c r="J117" s="85">
        <f>J25</f>
        <v>20</v>
      </c>
      <c r="K117" s="14"/>
    </row>
    <row r="118" spans="2:11">
      <c r="B118" s="317" t="s">
        <v>230</v>
      </c>
      <c r="C118" s="317"/>
      <c r="D118" s="317"/>
      <c r="E118" s="5"/>
      <c r="F118" s="5"/>
      <c r="G118" s="323"/>
      <c r="H118" s="323"/>
      <c r="I118" s="334"/>
      <c r="J118" s="85">
        <f>J117*0.1</f>
        <v>2</v>
      </c>
      <c r="K118" s="14"/>
    </row>
    <row r="119" spans="2:11">
      <c r="B119" s="318" t="s">
        <v>227</v>
      </c>
      <c r="C119" s="318"/>
      <c r="D119" s="318"/>
      <c r="E119" s="82"/>
      <c r="F119" s="82"/>
      <c r="G119" s="82"/>
      <c r="H119" s="13"/>
      <c r="I119" s="8"/>
      <c r="J119" s="85">
        <f>SUM(J117:J118)</f>
        <v>22</v>
      </c>
      <c r="K119" s="8" t="s">
        <v>81</v>
      </c>
    </row>
    <row r="120" spans="2:11">
      <c r="B120" s="318" t="s">
        <v>227</v>
      </c>
      <c r="C120" s="318"/>
      <c r="D120" s="318"/>
      <c r="E120" s="13"/>
      <c r="F120" s="13"/>
      <c r="G120" s="13"/>
      <c r="H120" s="13"/>
      <c r="I120" s="8"/>
      <c r="J120" s="89">
        <f>ROUNDUP(J119,0)</f>
        <v>22</v>
      </c>
      <c r="K120" s="8" t="s">
        <v>81</v>
      </c>
    </row>
  </sheetData>
  <mergeCells count="150">
    <mergeCell ref="E9:K9"/>
    <mergeCell ref="G13:I13"/>
    <mergeCell ref="C23:D23"/>
    <mergeCell ref="C24:D24"/>
    <mergeCell ref="C25:D25"/>
    <mergeCell ref="C26:D26"/>
    <mergeCell ref="B31:J31"/>
    <mergeCell ref="C33:E33"/>
    <mergeCell ref="F33:G33"/>
    <mergeCell ref="J13:J14"/>
    <mergeCell ref="K13:K14"/>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B98:D98"/>
    <mergeCell ref="B99:D99"/>
    <mergeCell ref="B100:D100"/>
    <mergeCell ref="B102:E102"/>
    <mergeCell ref="B103:D103"/>
    <mergeCell ref="B104:D104"/>
    <mergeCell ref="B84:D84"/>
    <mergeCell ref="B86:E86"/>
    <mergeCell ref="B87:D87"/>
    <mergeCell ref="B88:D88"/>
    <mergeCell ref="B89:D89"/>
    <mergeCell ref="B91:D91"/>
    <mergeCell ref="B92:D92"/>
    <mergeCell ref="B93:D93"/>
    <mergeCell ref="B94:D94"/>
    <mergeCell ref="B113:D113"/>
    <mergeCell ref="B114:D114"/>
    <mergeCell ref="B116:E116"/>
    <mergeCell ref="B117:D117"/>
    <mergeCell ref="B118:D118"/>
    <mergeCell ref="G118:I118"/>
    <mergeCell ref="B119:D119"/>
    <mergeCell ref="B120:D120"/>
    <mergeCell ref="B13:B14"/>
    <mergeCell ref="C13:C14"/>
    <mergeCell ref="D13:D14"/>
    <mergeCell ref="E13:E14"/>
    <mergeCell ref="G104:I104"/>
    <mergeCell ref="B105:D105"/>
    <mergeCell ref="B106:D106"/>
    <mergeCell ref="B107:D107"/>
    <mergeCell ref="B109:E109"/>
    <mergeCell ref="B110:D110"/>
    <mergeCell ref="B111:D111"/>
    <mergeCell ref="G111:I111"/>
    <mergeCell ref="B112:D112"/>
    <mergeCell ref="B95:D95"/>
    <mergeCell ref="B96:D96"/>
    <mergeCell ref="B97:D97"/>
  </mergeCells>
  <pageMargins left="0.75" right="0.75" top="1" bottom="1" header="0.5" footer="0.5"/>
  <pageSetup scale="2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50"/>
  </sheetPr>
  <dimension ref="B2:K96"/>
  <sheetViews>
    <sheetView view="pageBreakPreview" zoomScale="54" zoomScaleNormal="59" workbookViewId="0"/>
  </sheetViews>
  <sheetFormatPr defaultColWidth="8.88671875" defaultRowHeight="14.8"/>
  <cols>
    <col min="1" max="1" width="8.88671875" style="42"/>
    <col min="2" max="2" width="29.88671875" style="43" customWidth="1"/>
    <col min="3" max="3" width="21.88671875" style="44" customWidth="1"/>
    <col min="4" max="4" width="23.33203125" style="44" customWidth="1"/>
    <col min="5" max="5" width="47.109375" style="42" customWidth="1"/>
    <col min="6" max="6" width="14.88671875" style="42" customWidth="1"/>
    <col min="7" max="7" width="12.88671875" style="42" customWidth="1"/>
    <col min="8" max="8" width="13.6640625" style="42" customWidth="1"/>
    <col min="9" max="9" width="14.88671875" style="42" customWidth="1"/>
    <col min="10" max="10" width="19.88671875" style="42" customWidth="1"/>
    <col min="11" max="11" width="35" style="43" customWidth="1"/>
    <col min="12" max="16384" width="8.88671875" style="42"/>
  </cols>
  <sheetData>
    <row r="2" spans="2:11" ht="41.95" customHeight="1">
      <c r="B2" s="45" t="s">
        <v>116</v>
      </c>
      <c r="C2" s="46" t="s">
        <v>664</v>
      </c>
      <c r="D2" s="42"/>
      <c r="K2" s="42"/>
    </row>
    <row r="3" spans="2:11" ht="21.05" customHeight="1">
      <c r="B3" s="45" t="s">
        <v>118</v>
      </c>
      <c r="C3" s="47"/>
      <c r="D3" s="42"/>
      <c r="E3" s="42" t="s">
        <v>430</v>
      </c>
      <c r="K3" s="42"/>
    </row>
    <row r="4" spans="2:11" ht="21.05" customHeight="1">
      <c r="B4" s="45" t="s">
        <v>119</v>
      </c>
      <c r="C4" s="48" t="s">
        <v>298</v>
      </c>
      <c r="D4" s="42"/>
      <c r="K4" s="42"/>
    </row>
    <row r="5" spans="2:11" ht="21.05" customHeight="1">
      <c r="B5" s="45" t="s">
        <v>122</v>
      </c>
      <c r="C5" s="47" t="s">
        <v>665</v>
      </c>
      <c r="D5" s="42"/>
      <c r="K5" s="42"/>
    </row>
    <row r="6" spans="2:11" ht="21.05" customHeight="1">
      <c r="B6" s="45" t="s">
        <v>124</v>
      </c>
      <c r="C6" s="47"/>
      <c r="D6" s="42"/>
      <c r="K6" s="42"/>
    </row>
    <row r="7" spans="2:11" ht="21.05" customHeight="1">
      <c r="B7" s="45" t="s">
        <v>125</v>
      </c>
      <c r="C7" s="47">
        <v>1</v>
      </c>
      <c r="D7" s="42"/>
      <c r="K7" s="42"/>
    </row>
    <row r="8" spans="2:11" ht="21.05" customHeight="1">
      <c r="B8" s="45" t="s">
        <v>126</v>
      </c>
      <c r="C8" s="47" t="s">
        <v>300</v>
      </c>
      <c r="D8" s="42"/>
      <c r="K8" s="42"/>
    </row>
    <row r="9" spans="2:11" ht="41.5" customHeight="1">
      <c r="B9" s="49" t="s">
        <v>128</v>
      </c>
      <c r="C9" s="47">
        <v>2</v>
      </c>
      <c r="D9" s="42"/>
      <c r="E9" s="407"/>
      <c r="F9" s="407"/>
      <c r="G9" s="407"/>
      <c r="H9" s="407"/>
      <c r="I9" s="407"/>
      <c r="J9" s="407"/>
      <c r="K9" s="407"/>
    </row>
    <row r="10" spans="2:11" ht="21.05" customHeight="1">
      <c r="B10" s="45" t="s">
        <v>129</v>
      </c>
      <c r="C10" s="47" t="s">
        <v>130</v>
      </c>
      <c r="D10" s="42"/>
      <c r="J10" s="56"/>
      <c r="K10" s="42"/>
    </row>
    <row r="11" spans="2:11" ht="21.05" customHeight="1">
      <c r="B11" s="45" t="s">
        <v>131</v>
      </c>
      <c r="C11" s="47" t="s">
        <v>132</v>
      </c>
      <c r="D11" s="42"/>
      <c r="K11" s="42"/>
    </row>
    <row r="12" spans="2:11">
      <c r="B12" s="50"/>
      <c r="C12" s="51"/>
      <c r="D12" s="42"/>
      <c r="K12" s="42"/>
    </row>
    <row r="13" spans="2:11" ht="14.95" customHeight="1">
      <c r="B13" s="462" t="s">
        <v>133</v>
      </c>
      <c r="C13" s="462" t="s">
        <v>134</v>
      </c>
      <c r="D13" s="462" t="s">
        <v>135</v>
      </c>
      <c r="E13" s="462" t="s">
        <v>136</v>
      </c>
      <c r="F13" s="46"/>
      <c r="G13" s="479" t="s">
        <v>137</v>
      </c>
      <c r="H13" s="480"/>
      <c r="I13" s="481"/>
      <c r="J13" s="462" t="s">
        <v>138</v>
      </c>
      <c r="K13" s="462" t="s">
        <v>139</v>
      </c>
    </row>
    <row r="14" spans="2:11" ht="14.95" customHeight="1">
      <c r="B14" s="463"/>
      <c r="C14" s="463"/>
      <c r="D14" s="463"/>
      <c r="E14" s="463"/>
      <c r="F14" s="46" t="s">
        <v>140</v>
      </c>
      <c r="G14" s="46" t="s">
        <v>141</v>
      </c>
      <c r="H14" s="46" t="s">
        <v>142</v>
      </c>
      <c r="I14" s="46" t="s">
        <v>143</v>
      </c>
      <c r="J14" s="463"/>
      <c r="K14" s="463"/>
    </row>
    <row r="15" spans="2:11" ht="18.649999999999999" customHeight="1">
      <c r="B15" s="52" t="s">
        <v>54</v>
      </c>
      <c r="C15" s="48" t="s">
        <v>275</v>
      </c>
      <c r="D15" s="53" t="s">
        <v>666</v>
      </c>
      <c r="E15" s="52" t="s">
        <v>667</v>
      </c>
      <c r="F15" s="48">
        <v>2</v>
      </c>
      <c r="G15" s="48">
        <v>5.5</v>
      </c>
      <c r="H15" s="54"/>
      <c r="I15" s="54"/>
      <c r="J15" s="48">
        <f>F15*G15</f>
        <v>11</v>
      </c>
      <c r="K15" s="52" t="s">
        <v>148</v>
      </c>
    </row>
    <row r="16" spans="2:11" ht="29.6">
      <c r="B16" s="48" t="s">
        <v>668</v>
      </c>
      <c r="C16" s="48" t="s">
        <v>445</v>
      </c>
      <c r="D16" s="48" t="s">
        <v>445</v>
      </c>
      <c r="E16" s="48" t="s">
        <v>669</v>
      </c>
      <c r="F16" s="48">
        <v>14</v>
      </c>
      <c r="G16" s="48"/>
      <c r="H16" s="54"/>
      <c r="I16" s="54"/>
      <c r="J16" s="48">
        <f>F16</f>
        <v>14</v>
      </c>
      <c r="K16" s="57" t="s">
        <v>670</v>
      </c>
    </row>
    <row r="17" spans="2:11">
      <c r="B17" s="48" t="s">
        <v>381</v>
      </c>
      <c r="C17" s="48" t="s">
        <v>154</v>
      </c>
      <c r="D17" s="48" t="s">
        <v>155</v>
      </c>
      <c r="E17" s="48" t="s">
        <v>671</v>
      </c>
      <c r="F17" s="48"/>
      <c r="G17" s="48"/>
      <c r="H17" s="54"/>
      <c r="I17" s="54"/>
      <c r="J17" s="58">
        <f>(1*0.5+1.2*0.5+1*0.2)</f>
        <v>1.3</v>
      </c>
      <c r="K17" s="53" t="s">
        <v>157</v>
      </c>
    </row>
    <row r="18" spans="2:11">
      <c r="B18" s="52"/>
      <c r="C18" s="48"/>
      <c r="D18" s="48"/>
      <c r="E18" s="54"/>
      <c r="F18" s="48"/>
      <c r="G18" s="48"/>
      <c r="H18" s="54"/>
      <c r="I18" s="54"/>
      <c r="J18" s="48"/>
      <c r="K18" s="52"/>
    </row>
    <row r="19" spans="2:11" ht="22.35" customHeight="1">
      <c r="B19" s="46" t="s">
        <v>167</v>
      </c>
      <c r="C19" s="47"/>
      <c r="D19" s="47"/>
      <c r="E19" s="46"/>
      <c r="F19" s="46"/>
      <c r="G19" s="55"/>
      <c r="H19" s="54"/>
      <c r="I19" s="46"/>
      <c r="J19" s="59"/>
      <c r="K19" s="52"/>
    </row>
    <row r="20" spans="2:11" ht="31.05" customHeight="1">
      <c r="B20" s="46"/>
      <c r="C20" s="55" t="s">
        <v>485</v>
      </c>
      <c r="D20" s="53"/>
      <c r="E20" s="46"/>
      <c r="F20" s="46"/>
      <c r="G20" s="55"/>
      <c r="H20" s="54"/>
      <c r="I20" s="47" t="s">
        <v>81</v>
      </c>
      <c r="J20" s="59">
        <f>J15</f>
        <v>11</v>
      </c>
      <c r="K20" s="52"/>
    </row>
    <row r="21" spans="2:11" ht="50.95" customHeight="1">
      <c r="B21" s="46"/>
      <c r="C21" s="46" t="s">
        <v>672</v>
      </c>
      <c r="D21" s="52"/>
      <c r="E21" s="53"/>
      <c r="F21" s="53"/>
      <c r="G21" s="48"/>
      <c r="H21" s="48"/>
      <c r="I21" s="47" t="s">
        <v>27</v>
      </c>
      <c r="J21" s="59">
        <f>J16*2</f>
        <v>28</v>
      </c>
      <c r="K21" s="52"/>
    </row>
    <row r="22" spans="2:11" ht="50.95" customHeight="1">
      <c r="B22" s="46"/>
      <c r="C22" s="46" t="s">
        <v>155</v>
      </c>
      <c r="D22" s="52"/>
      <c r="E22" s="53"/>
      <c r="F22" s="53"/>
      <c r="G22" s="48"/>
      <c r="H22" s="48"/>
      <c r="I22" s="47" t="s">
        <v>169</v>
      </c>
      <c r="J22" s="59">
        <f>J17</f>
        <v>1.3</v>
      </c>
      <c r="K22" s="52"/>
    </row>
    <row r="23" spans="2:11">
      <c r="B23" s="53"/>
      <c r="C23" s="53"/>
      <c r="D23" s="53"/>
      <c r="E23" s="53"/>
      <c r="F23" s="53"/>
      <c r="G23" s="54"/>
      <c r="H23" s="54"/>
      <c r="I23" s="54"/>
      <c r="J23" s="60"/>
      <c r="K23" s="52"/>
    </row>
    <row r="24" spans="2:11">
      <c r="B24" s="52"/>
      <c r="C24" s="48"/>
      <c r="D24" s="48"/>
      <c r="E24" s="54"/>
      <c r="F24" s="54"/>
      <c r="G24" s="54"/>
      <c r="H24" s="54"/>
      <c r="I24" s="54"/>
      <c r="J24" s="54"/>
      <c r="K24" s="52"/>
    </row>
    <row r="25" spans="2:11">
      <c r="B25" s="457" t="s">
        <v>171</v>
      </c>
      <c r="C25" s="467"/>
      <c r="D25" s="467"/>
      <c r="E25" s="467"/>
      <c r="F25" s="467"/>
      <c r="G25" s="467"/>
      <c r="H25" s="467"/>
      <c r="I25" s="467"/>
      <c r="J25" s="458"/>
      <c r="K25" s="52"/>
    </row>
    <row r="26" spans="2:11" s="41" customFormat="1" ht="29.1" customHeight="1">
      <c r="B26" s="48"/>
      <c r="C26" s="48"/>
      <c r="D26" s="48"/>
      <c r="E26" s="54"/>
      <c r="F26" s="54"/>
      <c r="G26" s="54"/>
      <c r="H26" s="54"/>
      <c r="I26" s="54"/>
      <c r="J26" s="54"/>
      <c r="K26" s="52"/>
    </row>
    <row r="27" spans="2:11" s="41" customFormat="1" ht="162" customHeight="1">
      <c r="B27" s="46" t="s">
        <v>1</v>
      </c>
      <c r="C27" s="479" t="s">
        <v>2</v>
      </c>
      <c r="D27" s="480"/>
      <c r="E27" s="481"/>
      <c r="F27" s="479" t="s">
        <v>3</v>
      </c>
      <c r="G27" s="481"/>
      <c r="H27" s="47" t="s">
        <v>4</v>
      </c>
      <c r="I27" s="47" t="s">
        <v>5</v>
      </c>
      <c r="J27" s="47" t="s">
        <v>172</v>
      </c>
      <c r="K27" s="47" t="s">
        <v>173</v>
      </c>
    </row>
    <row r="28" spans="2:11" s="41" customFormat="1" ht="209.6" customHeight="1">
      <c r="B28" s="53">
        <v>1</v>
      </c>
      <c r="C28" s="474" t="s">
        <v>611</v>
      </c>
      <c r="D28" s="469"/>
      <c r="E28" s="470"/>
      <c r="F28" s="445" t="s">
        <v>8</v>
      </c>
      <c r="G28" s="446"/>
      <c r="H28" s="48" t="s">
        <v>175</v>
      </c>
      <c r="I28" s="61">
        <v>1</v>
      </c>
      <c r="J28" s="62"/>
      <c r="K28" s="53"/>
    </row>
    <row r="29" spans="2:11" s="41" customFormat="1" ht="236.6" customHeight="1">
      <c r="B29" s="53">
        <v>2</v>
      </c>
      <c r="C29" s="474" t="s">
        <v>612</v>
      </c>
      <c r="D29" s="469"/>
      <c r="E29" s="470"/>
      <c r="F29" s="445" t="s">
        <v>11</v>
      </c>
      <c r="G29" s="446"/>
      <c r="H29" s="53" t="s">
        <v>12</v>
      </c>
      <c r="I29" s="53"/>
      <c r="J29" s="62"/>
      <c r="K29" s="53"/>
    </row>
    <row r="30" spans="2:11" s="41" customFormat="1" ht="194.95" customHeight="1">
      <c r="B30" s="53">
        <v>3</v>
      </c>
      <c r="C30" s="474" t="s">
        <v>613</v>
      </c>
      <c r="D30" s="469"/>
      <c r="E30" s="470"/>
      <c r="F30" s="445" t="s">
        <v>14</v>
      </c>
      <c r="G30" s="446"/>
      <c r="H30" s="53" t="s">
        <v>15</v>
      </c>
      <c r="I30" s="53"/>
      <c r="J30" s="62"/>
      <c r="K30" s="53"/>
    </row>
    <row r="31" spans="2:11" s="41" customFormat="1" ht="88.4" customHeight="1">
      <c r="B31" s="53">
        <v>4</v>
      </c>
      <c r="C31" s="474" t="s">
        <v>614</v>
      </c>
      <c r="D31" s="469"/>
      <c r="E31" s="470"/>
      <c r="F31" s="445" t="s">
        <v>16</v>
      </c>
      <c r="G31" s="446"/>
      <c r="H31" s="53" t="s">
        <v>17</v>
      </c>
      <c r="I31" s="53"/>
      <c r="J31" s="62"/>
      <c r="K31" s="53"/>
    </row>
    <row r="32" spans="2:11" s="41" customFormat="1" ht="272.60000000000002" customHeight="1">
      <c r="B32" s="53">
        <v>5</v>
      </c>
      <c r="C32" s="474" t="s">
        <v>615</v>
      </c>
      <c r="D32" s="469"/>
      <c r="E32" s="470"/>
      <c r="F32" s="445" t="s">
        <v>112</v>
      </c>
      <c r="G32" s="446"/>
      <c r="H32" s="53" t="s">
        <v>12</v>
      </c>
      <c r="I32" s="61">
        <v>0</v>
      </c>
      <c r="J32" s="62"/>
      <c r="K32" s="53"/>
    </row>
    <row r="33" spans="2:11" s="41" customFormat="1" ht="192.05" customHeight="1">
      <c r="B33" s="53">
        <v>6</v>
      </c>
      <c r="C33" s="474" t="s">
        <v>616</v>
      </c>
      <c r="D33" s="469"/>
      <c r="E33" s="470"/>
      <c r="F33" s="445" t="s">
        <v>20</v>
      </c>
      <c r="G33" s="446"/>
      <c r="H33" s="48" t="s">
        <v>21</v>
      </c>
      <c r="I33" s="61">
        <f>J84</f>
        <v>50</v>
      </c>
      <c r="J33" s="62"/>
      <c r="K33" s="53"/>
    </row>
    <row r="34" spans="2:11" s="41" customFormat="1" ht="232.75" customHeight="1">
      <c r="B34" s="53">
        <v>7</v>
      </c>
      <c r="C34" s="474" t="s">
        <v>617</v>
      </c>
      <c r="D34" s="469"/>
      <c r="E34" s="470"/>
      <c r="F34" s="445" t="s">
        <v>22</v>
      </c>
      <c r="G34" s="446"/>
      <c r="H34" s="48" t="s">
        <v>23</v>
      </c>
      <c r="I34" s="53"/>
      <c r="J34" s="62"/>
      <c r="K34" s="53"/>
    </row>
    <row r="35" spans="2:11" s="41" customFormat="1" ht="292.35000000000002" customHeight="1">
      <c r="B35" s="53">
        <v>8</v>
      </c>
      <c r="C35" s="474" t="s">
        <v>618</v>
      </c>
      <c r="D35" s="469"/>
      <c r="E35" s="470"/>
      <c r="F35" s="445" t="s">
        <v>183</v>
      </c>
      <c r="G35" s="446"/>
      <c r="H35" s="48" t="s">
        <v>25</v>
      </c>
      <c r="I35" s="53"/>
      <c r="J35" s="62"/>
      <c r="K35" s="53"/>
    </row>
    <row r="36" spans="2:11" s="41" customFormat="1" ht="262.8" customHeight="1">
      <c r="B36" s="53">
        <v>9</v>
      </c>
      <c r="C36" s="474" t="s">
        <v>619</v>
      </c>
      <c r="D36" s="469"/>
      <c r="E36" s="470"/>
      <c r="F36" s="445" t="s">
        <v>26</v>
      </c>
      <c r="G36" s="446"/>
      <c r="H36" s="48" t="s">
        <v>27</v>
      </c>
      <c r="I36" s="53"/>
      <c r="J36" s="62"/>
      <c r="K36" s="53"/>
    </row>
    <row r="37" spans="2:11" s="41" customFormat="1" ht="248.95" customHeight="1">
      <c r="B37" s="53">
        <v>10</v>
      </c>
      <c r="C37" s="474" t="s">
        <v>620</v>
      </c>
      <c r="D37" s="469"/>
      <c r="E37" s="470"/>
      <c r="F37" s="445" t="s">
        <v>29</v>
      </c>
      <c r="G37" s="446"/>
      <c r="H37" s="48" t="s">
        <v>27</v>
      </c>
      <c r="I37" s="53"/>
      <c r="J37" s="62"/>
      <c r="K37" s="53"/>
    </row>
    <row r="38" spans="2:11" s="41" customFormat="1" ht="145.80000000000001" customHeight="1">
      <c r="B38" s="53">
        <v>11</v>
      </c>
      <c r="C38" s="474" t="s">
        <v>621</v>
      </c>
      <c r="D38" s="469"/>
      <c r="E38" s="470"/>
      <c r="F38" s="445" t="s">
        <v>31</v>
      </c>
      <c r="G38" s="446"/>
      <c r="H38" s="48" t="s">
        <v>27</v>
      </c>
      <c r="I38" s="53"/>
      <c r="J38" s="62"/>
      <c r="K38" s="53"/>
    </row>
    <row r="39" spans="2:11" s="41" customFormat="1" ht="282.7" customHeight="1">
      <c r="B39" s="53">
        <v>12</v>
      </c>
      <c r="C39" s="474" t="s">
        <v>622</v>
      </c>
      <c r="D39" s="469"/>
      <c r="E39" s="470"/>
      <c r="F39" s="445" t="s">
        <v>33</v>
      </c>
      <c r="G39" s="446"/>
      <c r="H39" s="48" t="s">
        <v>27</v>
      </c>
      <c r="I39" s="53"/>
      <c r="J39" s="62"/>
      <c r="K39" s="53"/>
    </row>
    <row r="40" spans="2:11" s="41" customFormat="1" ht="166.85" customHeight="1">
      <c r="B40" s="53">
        <v>13</v>
      </c>
      <c r="C40" s="474" t="s">
        <v>623</v>
      </c>
      <c r="D40" s="469"/>
      <c r="E40" s="470"/>
      <c r="F40" s="445" t="s">
        <v>35</v>
      </c>
      <c r="G40" s="446"/>
      <c r="H40" s="48" t="s">
        <v>27</v>
      </c>
      <c r="I40" s="53"/>
      <c r="J40" s="62"/>
      <c r="K40" s="53"/>
    </row>
    <row r="41" spans="2:11" s="41" customFormat="1" ht="270.64999999999998" customHeight="1">
      <c r="B41" s="53">
        <v>14</v>
      </c>
      <c r="C41" s="474" t="s">
        <v>624</v>
      </c>
      <c r="D41" s="469"/>
      <c r="E41" s="470"/>
      <c r="F41" s="445" t="s">
        <v>37</v>
      </c>
      <c r="G41" s="446"/>
      <c r="H41" s="48" t="s">
        <v>27</v>
      </c>
      <c r="I41" s="53"/>
      <c r="J41" s="62"/>
      <c r="K41" s="53"/>
    </row>
    <row r="42" spans="2:11" s="41" customFormat="1" ht="200.6" customHeight="1">
      <c r="B42" s="53">
        <v>15</v>
      </c>
      <c r="C42" s="474" t="s">
        <v>625</v>
      </c>
      <c r="D42" s="469"/>
      <c r="E42" s="470"/>
      <c r="F42" s="445" t="s">
        <v>39</v>
      </c>
      <c r="G42" s="446"/>
      <c r="H42" s="53" t="s">
        <v>12</v>
      </c>
      <c r="I42" s="53"/>
      <c r="J42" s="62"/>
      <c r="K42" s="53"/>
    </row>
    <row r="43" spans="2:11" s="41" customFormat="1" ht="52.75" customHeight="1">
      <c r="B43" s="53">
        <v>16</v>
      </c>
      <c r="C43" s="474" t="s">
        <v>626</v>
      </c>
      <c r="D43" s="469"/>
      <c r="E43" s="470"/>
      <c r="F43" s="445" t="s">
        <v>40</v>
      </c>
      <c r="G43" s="446"/>
      <c r="H43" s="53"/>
      <c r="I43" s="53"/>
      <c r="J43" s="62"/>
      <c r="K43" s="53"/>
    </row>
    <row r="44" spans="2:11" s="41" customFormat="1" ht="86.95" customHeight="1">
      <c r="B44" s="53">
        <v>17</v>
      </c>
      <c r="C44" s="474" t="s">
        <v>41</v>
      </c>
      <c r="D44" s="475"/>
      <c r="E44" s="476"/>
      <c r="F44" s="445" t="s">
        <v>192</v>
      </c>
      <c r="G44" s="446"/>
      <c r="H44" s="47"/>
      <c r="I44" s="53"/>
      <c r="J44" s="62"/>
      <c r="K44" s="53"/>
    </row>
    <row r="45" spans="2:11" s="41" customFormat="1" ht="163.44999999999999" customHeight="1">
      <c r="B45" s="53">
        <v>18</v>
      </c>
      <c r="C45" s="474" t="s">
        <v>627</v>
      </c>
      <c r="D45" s="469"/>
      <c r="E45" s="470"/>
      <c r="F45" s="445" t="s">
        <v>43</v>
      </c>
      <c r="G45" s="446"/>
      <c r="H45" s="53" t="s">
        <v>12</v>
      </c>
      <c r="I45" s="53"/>
      <c r="J45" s="62"/>
      <c r="K45" s="53"/>
    </row>
    <row r="46" spans="2:11" s="41" customFormat="1" ht="122.5" customHeight="1">
      <c r="B46" s="53">
        <v>19</v>
      </c>
      <c r="C46" s="474" t="s">
        <v>628</v>
      </c>
      <c r="D46" s="469"/>
      <c r="E46" s="470"/>
      <c r="F46" s="445" t="s">
        <v>45</v>
      </c>
      <c r="G46" s="446"/>
      <c r="H46" s="53" t="s">
        <v>12</v>
      </c>
      <c r="I46" s="61"/>
      <c r="J46" s="62"/>
      <c r="K46" s="48"/>
    </row>
    <row r="47" spans="2:11" s="41" customFormat="1" ht="103.85" customHeight="1">
      <c r="B47" s="53">
        <v>20</v>
      </c>
      <c r="C47" s="474" t="s">
        <v>629</v>
      </c>
      <c r="D47" s="469"/>
      <c r="E47" s="470"/>
      <c r="F47" s="445" t="s">
        <v>47</v>
      </c>
      <c r="G47" s="446"/>
      <c r="H47" s="53" t="s">
        <v>12</v>
      </c>
      <c r="I47" s="61">
        <v>0</v>
      </c>
      <c r="J47" s="62"/>
      <c r="K47" s="53"/>
    </row>
    <row r="48" spans="2:11" s="41" customFormat="1" ht="214.75" customHeight="1">
      <c r="B48" s="53">
        <v>21</v>
      </c>
      <c r="C48" s="474" t="s">
        <v>630</v>
      </c>
      <c r="D48" s="469"/>
      <c r="E48" s="470"/>
      <c r="F48" s="445" t="s">
        <v>48</v>
      </c>
      <c r="G48" s="446"/>
      <c r="H48" s="53" t="s">
        <v>12</v>
      </c>
      <c r="I48" s="61">
        <v>0</v>
      </c>
      <c r="J48" s="62"/>
      <c r="K48" s="53"/>
    </row>
    <row r="49" spans="2:11" s="41" customFormat="1" ht="32.15" customHeight="1">
      <c r="B49" s="53">
        <v>22</v>
      </c>
      <c r="C49" s="474" t="s">
        <v>631</v>
      </c>
      <c r="D49" s="469"/>
      <c r="E49" s="470"/>
      <c r="F49" s="445" t="s">
        <v>50</v>
      </c>
      <c r="G49" s="446"/>
      <c r="H49" s="53" t="s">
        <v>12</v>
      </c>
      <c r="I49" s="53"/>
      <c r="J49" s="62"/>
      <c r="K49" s="53"/>
    </row>
    <row r="50" spans="2:11" s="41" customFormat="1" ht="64.45" customHeight="1">
      <c r="B50" s="53">
        <v>23</v>
      </c>
      <c r="C50" s="474" t="s">
        <v>51</v>
      </c>
      <c r="D50" s="475"/>
      <c r="E50" s="476"/>
      <c r="F50" s="445"/>
      <c r="G50" s="446"/>
      <c r="H50" s="46"/>
      <c r="I50" s="53"/>
      <c r="J50" s="62"/>
      <c r="K50" s="53"/>
    </row>
    <row r="51" spans="2:11" s="41" customFormat="1" ht="102.7" customHeight="1">
      <c r="B51" s="53">
        <v>24</v>
      </c>
      <c r="C51" s="474" t="s">
        <v>632</v>
      </c>
      <c r="D51" s="469"/>
      <c r="E51" s="470"/>
      <c r="F51" s="445" t="s">
        <v>54</v>
      </c>
      <c r="G51" s="446"/>
      <c r="H51" s="53"/>
      <c r="I51" s="53"/>
      <c r="J51" s="62"/>
      <c r="K51" s="52"/>
    </row>
    <row r="52" spans="2:11" s="41" customFormat="1" ht="216.65" customHeight="1">
      <c r="B52" s="53">
        <v>25</v>
      </c>
      <c r="C52" s="474" t="s">
        <v>633</v>
      </c>
      <c r="D52" s="469"/>
      <c r="E52" s="470"/>
      <c r="F52" s="445" t="s">
        <v>55</v>
      </c>
      <c r="G52" s="446"/>
      <c r="H52" s="48" t="s">
        <v>27</v>
      </c>
      <c r="I52" s="61"/>
      <c r="J52" s="62"/>
      <c r="K52" s="48"/>
    </row>
    <row r="53" spans="2:11" s="41" customFormat="1" ht="180.65" customHeight="1">
      <c r="B53" s="53">
        <v>26</v>
      </c>
      <c r="C53" s="474" t="s">
        <v>634</v>
      </c>
      <c r="D53" s="469"/>
      <c r="E53" s="470"/>
      <c r="F53" s="445" t="s">
        <v>56</v>
      </c>
      <c r="G53" s="446"/>
      <c r="H53" s="48" t="s">
        <v>27</v>
      </c>
      <c r="I53" s="53"/>
      <c r="J53" s="62"/>
      <c r="K53" s="53"/>
    </row>
    <row r="54" spans="2:11" s="41" customFormat="1" ht="293.14999999999998" customHeight="1">
      <c r="B54" s="53">
        <v>27</v>
      </c>
      <c r="C54" s="474" t="s">
        <v>635</v>
      </c>
      <c r="D54" s="469"/>
      <c r="E54" s="470"/>
      <c r="F54" s="445" t="s">
        <v>57</v>
      </c>
      <c r="G54" s="446"/>
      <c r="H54" s="48" t="s">
        <v>27</v>
      </c>
      <c r="I54" s="53"/>
      <c r="J54" s="62"/>
      <c r="K54" s="53"/>
    </row>
    <row r="55" spans="2:11" s="41" customFormat="1" ht="111.05" customHeight="1">
      <c r="B55" s="53">
        <v>28</v>
      </c>
      <c r="C55" s="468" t="s">
        <v>202</v>
      </c>
      <c r="D55" s="469"/>
      <c r="E55" s="470"/>
      <c r="F55" s="445" t="s">
        <v>203</v>
      </c>
      <c r="G55" s="446"/>
      <c r="H55" s="48" t="s">
        <v>12</v>
      </c>
      <c r="I55" s="61">
        <f>J90</f>
        <v>13</v>
      </c>
      <c r="J55" s="62"/>
      <c r="K55" s="53"/>
    </row>
    <row r="56" spans="2:11" s="41" customFormat="1" ht="241.75" customHeight="1">
      <c r="B56" s="53">
        <v>29</v>
      </c>
      <c r="C56" s="474" t="s">
        <v>636</v>
      </c>
      <c r="D56" s="469"/>
      <c r="E56" s="470"/>
      <c r="F56" s="445" t="s">
        <v>60</v>
      </c>
      <c r="G56" s="446"/>
      <c r="H56" s="48" t="s">
        <v>12</v>
      </c>
      <c r="I56" s="61"/>
      <c r="J56" s="62"/>
      <c r="K56" s="53"/>
    </row>
    <row r="57" spans="2:11" s="41" customFormat="1" ht="248.95" customHeight="1">
      <c r="B57" s="53">
        <v>30</v>
      </c>
      <c r="C57" s="474" t="s">
        <v>637</v>
      </c>
      <c r="D57" s="469"/>
      <c r="E57" s="470"/>
      <c r="F57" s="445" t="s">
        <v>62</v>
      </c>
      <c r="G57" s="446"/>
      <c r="H57" s="48" t="s">
        <v>27</v>
      </c>
      <c r="I57" s="61"/>
      <c r="J57" s="62"/>
      <c r="K57" s="53"/>
    </row>
    <row r="58" spans="2:11" s="41" customFormat="1" ht="138.05000000000001" customHeight="1">
      <c r="B58" s="53">
        <v>31</v>
      </c>
      <c r="C58" s="468" t="s">
        <v>206</v>
      </c>
      <c r="D58" s="469"/>
      <c r="E58" s="470"/>
      <c r="F58" s="445" t="s">
        <v>64</v>
      </c>
      <c r="G58" s="446"/>
      <c r="H58" s="48" t="s">
        <v>65</v>
      </c>
      <c r="I58" s="61"/>
      <c r="J58" s="62"/>
      <c r="K58" s="53"/>
    </row>
    <row r="59" spans="2:11" s="41" customFormat="1" ht="166.85" customHeight="1">
      <c r="B59" s="53">
        <v>32</v>
      </c>
      <c r="C59" s="474" t="s">
        <v>638</v>
      </c>
      <c r="D59" s="469"/>
      <c r="E59" s="470"/>
      <c r="F59" s="445" t="s">
        <v>67</v>
      </c>
      <c r="G59" s="446"/>
      <c r="H59" s="48" t="s">
        <v>208</v>
      </c>
      <c r="I59" s="61">
        <f>J95</f>
        <v>2</v>
      </c>
      <c r="J59" s="62"/>
      <c r="K59" s="53"/>
    </row>
    <row r="60" spans="2:11" s="41" customFormat="1" ht="165.05" customHeight="1">
      <c r="B60" s="53">
        <v>33</v>
      </c>
      <c r="C60" s="474" t="s">
        <v>639</v>
      </c>
      <c r="D60" s="469"/>
      <c r="E60" s="470"/>
      <c r="F60" s="445" t="s">
        <v>69</v>
      </c>
      <c r="G60" s="446"/>
      <c r="H60" s="48" t="s">
        <v>65</v>
      </c>
      <c r="I60" s="61"/>
      <c r="J60" s="62"/>
      <c r="K60" s="53"/>
    </row>
    <row r="61" spans="2:11" s="41" customFormat="1" ht="409.35" customHeight="1">
      <c r="B61" s="53">
        <v>34</v>
      </c>
      <c r="C61" s="474" t="s">
        <v>640</v>
      </c>
      <c r="D61" s="469"/>
      <c r="E61" s="470"/>
      <c r="F61" s="445" t="s">
        <v>71</v>
      </c>
      <c r="G61" s="446"/>
      <c r="H61" s="48" t="s">
        <v>25</v>
      </c>
      <c r="I61" s="53"/>
      <c r="J61" s="62"/>
      <c r="K61" s="53"/>
    </row>
    <row r="62" spans="2:11" s="41" customFormat="1" ht="201.05" customHeight="1">
      <c r="B62" s="53">
        <v>35</v>
      </c>
      <c r="C62" s="474" t="s">
        <v>641</v>
      </c>
      <c r="D62" s="469"/>
      <c r="E62" s="470"/>
      <c r="F62" s="445" t="s">
        <v>72</v>
      </c>
      <c r="G62" s="446"/>
      <c r="H62" s="48" t="s">
        <v>21</v>
      </c>
      <c r="I62" s="53"/>
      <c r="J62" s="62"/>
      <c r="K62" s="53"/>
    </row>
    <row r="63" spans="2:11" s="41" customFormat="1" ht="201.05" customHeight="1">
      <c r="B63" s="53">
        <v>36</v>
      </c>
      <c r="C63" s="474" t="s">
        <v>642</v>
      </c>
      <c r="D63" s="469"/>
      <c r="E63" s="470"/>
      <c r="F63" s="445" t="s">
        <v>115</v>
      </c>
      <c r="G63" s="446"/>
      <c r="H63" s="53" t="s">
        <v>17</v>
      </c>
      <c r="I63" s="53"/>
      <c r="J63" s="62"/>
      <c r="K63" s="53"/>
    </row>
    <row r="64" spans="2:11" s="41" customFormat="1" ht="140.94999999999999" customHeight="1">
      <c r="B64" s="53">
        <v>37</v>
      </c>
      <c r="C64" s="474" t="s">
        <v>643</v>
      </c>
      <c r="D64" s="469"/>
      <c r="E64" s="470"/>
      <c r="F64" s="445" t="s">
        <v>75</v>
      </c>
      <c r="G64" s="446"/>
      <c r="H64" s="53" t="s">
        <v>17</v>
      </c>
      <c r="I64" s="53"/>
      <c r="J64" s="62"/>
      <c r="K64" s="53"/>
    </row>
    <row r="65" spans="2:11" s="41" customFormat="1" ht="228.7" customHeight="1">
      <c r="B65" s="53">
        <v>38</v>
      </c>
      <c r="C65" s="468" t="s">
        <v>76</v>
      </c>
      <c r="D65" s="469"/>
      <c r="E65" s="470"/>
      <c r="F65" s="477" t="s">
        <v>77</v>
      </c>
      <c r="G65" s="478"/>
      <c r="H65" s="53" t="s">
        <v>17</v>
      </c>
      <c r="I65" s="60"/>
      <c r="J65" s="62"/>
      <c r="K65" s="53"/>
    </row>
    <row r="66" spans="2:11" s="41" customFormat="1" ht="228.7" customHeight="1">
      <c r="B66" s="53">
        <v>39</v>
      </c>
      <c r="C66" s="468" t="s">
        <v>79</v>
      </c>
      <c r="D66" s="469"/>
      <c r="E66" s="470"/>
      <c r="F66" s="477" t="s">
        <v>80</v>
      </c>
      <c r="G66" s="478"/>
      <c r="H66" s="53" t="s">
        <v>17</v>
      </c>
      <c r="I66" s="60"/>
      <c r="J66" s="62"/>
      <c r="K66" s="53"/>
    </row>
    <row r="67" spans="2:11" s="41" customFormat="1" ht="228.7" customHeight="1">
      <c r="B67" s="53">
        <v>40</v>
      </c>
      <c r="C67" s="471" t="s">
        <v>82</v>
      </c>
      <c r="D67" s="472"/>
      <c r="E67" s="473"/>
      <c r="F67" s="477" t="s">
        <v>83</v>
      </c>
      <c r="G67" s="478"/>
      <c r="H67" s="53" t="s">
        <v>78</v>
      </c>
      <c r="I67" s="60"/>
      <c r="J67" s="62"/>
      <c r="K67" s="53"/>
    </row>
    <row r="68" spans="2:11" s="41" customFormat="1" ht="201.05" customHeight="1">
      <c r="B68" s="53">
        <v>41</v>
      </c>
      <c r="C68" s="468" t="s">
        <v>84</v>
      </c>
      <c r="D68" s="469"/>
      <c r="E68" s="470"/>
      <c r="F68" s="445" t="s">
        <v>85</v>
      </c>
      <c r="G68" s="446"/>
      <c r="H68" s="48" t="s">
        <v>81</v>
      </c>
      <c r="I68" s="53"/>
      <c r="J68" s="62"/>
      <c r="K68" s="53"/>
    </row>
    <row r="69" spans="2:11" s="41" customFormat="1" ht="145.80000000000001" customHeight="1">
      <c r="B69" s="53">
        <v>42</v>
      </c>
      <c r="C69" s="471" t="s">
        <v>86</v>
      </c>
      <c r="D69" s="472"/>
      <c r="E69" s="473"/>
      <c r="F69" s="445" t="s">
        <v>87</v>
      </c>
      <c r="G69" s="446"/>
      <c r="H69" s="48" t="s">
        <v>81</v>
      </c>
      <c r="I69" s="53"/>
      <c r="J69" s="62"/>
      <c r="K69" s="53"/>
    </row>
    <row r="70" spans="2:11" s="41" customFormat="1" ht="161.55000000000001" customHeight="1">
      <c r="B70" s="53">
        <v>43</v>
      </c>
      <c r="C70" s="468" t="s">
        <v>89</v>
      </c>
      <c r="D70" s="469"/>
      <c r="E70" s="470"/>
      <c r="F70" s="445" t="s">
        <v>87</v>
      </c>
      <c r="G70" s="446"/>
      <c r="H70" s="48" t="s">
        <v>27</v>
      </c>
      <c r="I70" s="53"/>
      <c r="J70" s="62"/>
      <c r="K70" s="53"/>
    </row>
    <row r="71" spans="2:11" s="41" customFormat="1" ht="161.55000000000001" customHeight="1">
      <c r="B71" s="53">
        <v>44</v>
      </c>
      <c r="C71" s="468" t="s">
        <v>91</v>
      </c>
      <c r="D71" s="469"/>
      <c r="E71" s="470"/>
      <c r="F71" s="445" t="s">
        <v>92</v>
      </c>
      <c r="G71" s="446"/>
      <c r="H71" s="48" t="s">
        <v>17</v>
      </c>
      <c r="I71" s="53"/>
      <c r="J71" s="62"/>
      <c r="K71" s="53"/>
    </row>
    <row r="72" spans="2:11" s="41" customFormat="1" ht="136.44999999999999" customHeight="1">
      <c r="B72" s="53">
        <v>45</v>
      </c>
      <c r="C72" s="468" t="s">
        <v>644</v>
      </c>
      <c r="D72" s="469"/>
      <c r="E72" s="470"/>
      <c r="F72" s="445" t="s">
        <v>94</v>
      </c>
      <c r="G72" s="446"/>
      <c r="H72" s="48" t="s">
        <v>215</v>
      </c>
      <c r="I72" s="61">
        <v>0</v>
      </c>
      <c r="J72" s="62"/>
      <c r="K72" s="53"/>
    </row>
    <row r="73" spans="2:11" s="41" customFormat="1" ht="167.95" customHeight="1">
      <c r="B73" s="53">
        <v>46</v>
      </c>
      <c r="C73" s="468" t="s">
        <v>645</v>
      </c>
      <c r="D73" s="469"/>
      <c r="E73" s="470"/>
      <c r="F73" s="445" t="s">
        <v>96</v>
      </c>
      <c r="G73" s="446"/>
      <c r="H73" s="48" t="s">
        <v>17</v>
      </c>
      <c r="I73" s="61">
        <v>0</v>
      </c>
      <c r="J73" s="62"/>
      <c r="K73" s="53"/>
    </row>
    <row r="74" spans="2:11" s="41" customFormat="1" ht="176.5" customHeight="1">
      <c r="B74" s="53">
        <v>47</v>
      </c>
      <c r="C74" s="468" t="s">
        <v>97</v>
      </c>
      <c r="D74" s="469"/>
      <c r="E74" s="470"/>
      <c r="F74" s="445" t="s">
        <v>98</v>
      </c>
      <c r="G74" s="446"/>
      <c r="H74" s="48" t="s">
        <v>78</v>
      </c>
      <c r="I74" s="61"/>
      <c r="J74" s="62"/>
      <c r="K74" s="53">
        <v>0</v>
      </c>
    </row>
    <row r="75" spans="2:11" s="41" customFormat="1" ht="162.65" customHeight="1">
      <c r="B75" s="53">
        <v>48</v>
      </c>
      <c r="C75" s="468" t="s">
        <v>99</v>
      </c>
      <c r="D75" s="469"/>
      <c r="E75" s="470"/>
      <c r="F75" s="445" t="s">
        <v>100</v>
      </c>
      <c r="G75" s="446"/>
      <c r="H75" s="53" t="s">
        <v>217</v>
      </c>
      <c r="I75" s="61">
        <f>J21</f>
        <v>28</v>
      </c>
      <c r="J75" s="57"/>
      <c r="K75" s="57"/>
    </row>
    <row r="76" spans="2:11" s="41" customFormat="1" ht="196.4" customHeight="1">
      <c r="B76" s="53">
        <v>49</v>
      </c>
      <c r="C76" s="471" t="s">
        <v>102</v>
      </c>
      <c r="D76" s="472"/>
      <c r="E76" s="473"/>
      <c r="F76" s="445" t="s">
        <v>258</v>
      </c>
      <c r="G76" s="446"/>
      <c r="H76" s="53" t="s">
        <v>15</v>
      </c>
      <c r="I76" s="53"/>
      <c r="J76" s="53"/>
      <c r="K76" s="53"/>
    </row>
    <row r="77" spans="2:11" s="41" customFormat="1" ht="113.15" customHeight="1">
      <c r="B77" s="53">
        <v>50</v>
      </c>
      <c r="C77" s="471" t="s">
        <v>104</v>
      </c>
      <c r="D77" s="472"/>
      <c r="E77" s="473"/>
      <c r="F77" s="445" t="s">
        <v>105</v>
      </c>
      <c r="G77" s="446"/>
      <c r="H77" s="53" t="s">
        <v>217</v>
      </c>
      <c r="I77" s="53"/>
      <c r="J77" s="53"/>
      <c r="K77" s="53"/>
    </row>
    <row r="78" spans="2:11" s="41" customFormat="1" ht="28.8" customHeight="1">
      <c r="B78" s="447" t="s">
        <v>219</v>
      </c>
      <c r="C78" s="448"/>
      <c r="D78" s="449"/>
      <c r="E78" s="63" t="s">
        <v>220</v>
      </c>
      <c r="F78" s="63"/>
      <c r="G78" s="63" t="s">
        <v>221</v>
      </c>
      <c r="H78" s="63" t="s">
        <v>222</v>
      </c>
      <c r="I78" s="47" t="s">
        <v>223</v>
      </c>
      <c r="J78" s="63" t="s">
        <v>5</v>
      </c>
      <c r="K78" s="63" t="s">
        <v>4</v>
      </c>
    </row>
    <row r="79" spans="2:11" s="41" customFormat="1" ht="23.95" customHeight="1">
      <c r="B79" s="474" t="s">
        <v>224</v>
      </c>
      <c r="C79" s="475"/>
      <c r="D79" s="475"/>
      <c r="E79" s="476"/>
      <c r="F79" s="54"/>
      <c r="G79" s="54"/>
      <c r="H79" s="54"/>
      <c r="I79" s="48"/>
      <c r="J79" s="52"/>
      <c r="K79" s="63"/>
    </row>
    <row r="80" spans="2:11" s="41" customFormat="1">
      <c r="B80" s="451" t="s">
        <v>309</v>
      </c>
      <c r="C80" s="452"/>
      <c r="D80" s="453"/>
      <c r="E80" s="47"/>
      <c r="F80" s="54"/>
      <c r="G80" s="48"/>
      <c r="H80" s="48"/>
      <c r="I80" s="60"/>
      <c r="J80" s="68"/>
      <c r="K80" s="63"/>
    </row>
    <row r="81" spans="2:11" s="41" customFormat="1">
      <c r="B81" s="451" t="s">
        <v>499</v>
      </c>
      <c r="C81" s="452"/>
      <c r="D81" s="453"/>
      <c r="E81" s="47">
        <v>1</v>
      </c>
      <c r="F81" s="54"/>
      <c r="G81" s="48">
        <v>2</v>
      </c>
      <c r="H81" s="48">
        <v>5</v>
      </c>
      <c r="I81" s="60">
        <v>4.5</v>
      </c>
      <c r="J81" s="68">
        <f>G81*H81*I81</f>
        <v>45</v>
      </c>
      <c r="K81" s="63"/>
    </row>
    <row r="82" spans="2:11" s="41" customFormat="1">
      <c r="B82" s="451" t="s">
        <v>230</v>
      </c>
      <c r="C82" s="452"/>
      <c r="D82" s="453"/>
      <c r="E82" s="47"/>
      <c r="F82" s="54"/>
      <c r="G82" s="48"/>
      <c r="H82" s="48"/>
      <c r="I82" s="60"/>
      <c r="J82" s="68">
        <f>J81*0.1</f>
        <v>4.5</v>
      </c>
      <c r="K82" s="63"/>
    </row>
    <row r="83" spans="2:11" s="41" customFormat="1">
      <c r="B83" s="464" t="s">
        <v>227</v>
      </c>
      <c r="C83" s="465"/>
      <c r="D83" s="466"/>
      <c r="E83" s="45"/>
      <c r="F83" s="54"/>
      <c r="G83" s="54"/>
      <c r="H83" s="54"/>
      <c r="I83" s="60"/>
      <c r="J83" s="68">
        <f>J81+J82</f>
        <v>49.5</v>
      </c>
      <c r="K83" s="48" t="s">
        <v>21</v>
      </c>
    </row>
    <row r="84" spans="2:11" s="41" customFormat="1">
      <c r="B84" s="464" t="s">
        <v>227</v>
      </c>
      <c r="C84" s="465"/>
      <c r="D84" s="466"/>
      <c r="E84" s="45"/>
      <c r="F84" s="54"/>
      <c r="G84" s="54"/>
      <c r="H84" s="54"/>
      <c r="I84" s="60"/>
      <c r="J84" s="48">
        <f>ROUNDUP(J83,0)</f>
        <v>50</v>
      </c>
      <c r="K84" s="48"/>
    </row>
    <row r="85" spans="2:11" s="41" customFormat="1">
      <c r="B85" s="52"/>
      <c r="C85" s="48"/>
      <c r="D85" s="48"/>
      <c r="E85" s="54"/>
      <c r="F85" s="54"/>
      <c r="G85" s="54"/>
      <c r="H85" s="54"/>
      <c r="I85" s="48"/>
      <c r="J85" s="54"/>
      <c r="K85" s="52"/>
    </row>
    <row r="86" spans="2:11" s="41" customFormat="1">
      <c r="B86" s="457" t="s">
        <v>673</v>
      </c>
      <c r="C86" s="467"/>
      <c r="D86" s="458"/>
      <c r="E86" s="45"/>
      <c r="F86" s="54"/>
      <c r="G86" s="54"/>
      <c r="H86" s="54"/>
      <c r="I86" s="60"/>
      <c r="J86" s="48"/>
      <c r="K86" s="48"/>
    </row>
    <row r="87" spans="2:11" s="41" customFormat="1">
      <c r="B87" s="451" t="s">
        <v>499</v>
      </c>
      <c r="C87" s="452"/>
      <c r="D87" s="453"/>
      <c r="E87" s="47"/>
      <c r="F87" s="45"/>
      <c r="G87" s="54"/>
      <c r="H87" s="54"/>
      <c r="I87" s="48"/>
      <c r="J87" s="68">
        <f>J20</f>
        <v>11</v>
      </c>
      <c r="K87" s="48"/>
    </row>
    <row r="88" spans="2:11" s="41" customFormat="1">
      <c r="B88" s="451" t="s">
        <v>230</v>
      </c>
      <c r="C88" s="452"/>
      <c r="D88" s="453"/>
      <c r="E88" s="45"/>
      <c r="F88" s="45"/>
      <c r="G88" s="54"/>
      <c r="H88" s="54"/>
      <c r="I88" s="48"/>
      <c r="J88" s="68">
        <f>J87*0.1</f>
        <v>1.1000000000000001</v>
      </c>
      <c r="K88" s="48"/>
    </row>
    <row r="89" spans="2:11" s="41" customFormat="1">
      <c r="B89" s="464" t="s">
        <v>227</v>
      </c>
      <c r="C89" s="465"/>
      <c r="D89" s="466"/>
      <c r="E89" s="45"/>
      <c r="F89" s="45"/>
      <c r="G89" s="54"/>
      <c r="H89" s="54"/>
      <c r="I89" s="48"/>
      <c r="J89" s="68">
        <f>J87+J88</f>
        <v>12.1</v>
      </c>
      <c r="K89" s="52" t="s">
        <v>81</v>
      </c>
    </row>
    <row r="90" spans="2:11" s="41" customFormat="1">
      <c r="B90" s="464" t="s">
        <v>227</v>
      </c>
      <c r="C90" s="465"/>
      <c r="D90" s="466"/>
      <c r="E90" s="45"/>
      <c r="F90" s="45"/>
      <c r="G90" s="54"/>
      <c r="H90" s="54"/>
      <c r="I90" s="48"/>
      <c r="J90" s="68">
        <f>ROUNDUP(J89,0)</f>
        <v>13</v>
      </c>
      <c r="K90" s="52" t="s">
        <v>81</v>
      </c>
    </row>
    <row r="91" spans="2:11" s="41" customFormat="1">
      <c r="B91" s="439" t="s">
        <v>674</v>
      </c>
      <c r="C91" s="439"/>
      <c r="D91" s="439"/>
      <c r="E91" s="439"/>
      <c r="F91" s="45"/>
      <c r="G91" s="54"/>
      <c r="H91" s="54"/>
      <c r="I91" s="48"/>
      <c r="J91" s="68"/>
      <c r="K91" s="48"/>
    </row>
    <row r="92" spans="2:11" s="41" customFormat="1">
      <c r="B92" s="437" t="s">
        <v>675</v>
      </c>
      <c r="C92" s="437"/>
      <c r="D92" s="437"/>
      <c r="E92" s="45"/>
      <c r="F92" s="45"/>
      <c r="G92" s="54"/>
      <c r="H92" s="54"/>
      <c r="I92" s="48"/>
      <c r="J92" s="69">
        <f>J22</f>
        <v>1.3</v>
      </c>
      <c r="K92" s="57"/>
    </row>
    <row r="93" spans="2:11" s="41" customFormat="1">
      <c r="B93" s="437" t="s">
        <v>230</v>
      </c>
      <c r="C93" s="437"/>
      <c r="D93" s="437"/>
      <c r="E93" s="45"/>
      <c r="F93" s="45"/>
      <c r="G93" s="438"/>
      <c r="H93" s="438"/>
      <c r="I93" s="438"/>
      <c r="J93" s="68">
        <f>J92*0.1</f>
        <v>0.13</v>
      </c>
      <c r="K93" s="52"/>
    </row>
    <row r="94" spans="2:11">
      <c r="B94" s="436" t="s">
        <v>227</v>
      </c>
      <c r="C94" s="436"/>
      <c r="D94" s="436"/>
      <c r="E94" s="66"/>
      <c r="F94" s="66"/>
      <c r="G94" s="66"/>
      <c r="H94" s="54"/>
      <c r="I94" s="48"/>
      <c r="J94" s="68">
        <f>SUM(J92:J93)</f>
        <v>1.4300000000000002</v>
      </c>
      <c r="K94" s="52"/>
    </row>
    <row r="95" spans="2:11">
      <c r="B95" s="436" t="s">
        <v>227</v>
      </c>
      <c r="C95" s="436"/>
      <c r="D95" s="436"/>
      <c r="E95" s="54"/>
      <c r="F95" s="54"/>
      <c r="G95" s="54"/>
      <c r="H95" s="67"/>
      <c r="I95" s="48"/>
      <c r="J95" s="48">
        <f>ROUNDUP(J94,0)</f>
        <v>2</v>
      </c>
      <c r="K95" s="52" t="s">
        <v>169</v>
      </c>
    </row>
    <row r="96" spans="2:11">
      <c r="B96" s="42"/>
      <c r="C96" s="42"/>
      <c r="D96" s="42"/>
      <c r="J96" s="68"/>
      <c r="K96" s="42"/>
    </row>
  </sheetData>
  <mergeCells count="129">
    <mergeCell ref="E9:K9"/>
    <mergeCell ref="G13:I13"/>
    <mergeCell ref="B25:J25"/>
    <mergeCell ref="C27:E27"/>
    <mergeCell ref="F27:G27"/>
    <mergeCell ref="C28:E28"/>
    <mergeCell ref="F28:G28"/>
    <mergeCell ref="C29:E29"/>
    <mergeCell ref="F29:G29"/>
    <mergeCell ref="J13:J14"/>
    <mergeCell ref="K13:K14"/>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F77:G77"/>
    <mergeCell ref="B78:D78"/>
    <mergeCell ref="B79:E79"/>
    <mergeCell ref="B80:D80"/>
    <mergeCell ref="C70:E70"/>
    <mergeCell ref="F70:G70"/>
    <mergeCell ref="C71:E71"/>
    <mergeCell ref="F71:G71"/>
    <mergeCell ref="C72:E72"/>
    <mergeCell ref="F72:G72"/>
    <mergeCell ref="C73:E73"/>
    <mergeCell ref="F73:G73"/>
    <mergeCell ref="C74:E74"/>
    <mergeCell ref="F74:G74"/>
    <mergeCell ref="B91:E91"/>
    <mergeCell ref="B92:D92"/>
    <mergeCell ref="B93:D93"/>
    <mergeCell ref="G93:I93"/>
    <mergeCell ref="B94:D94"/>
    <mergeCell ref="B95:D95"/>
    <mergeCell ref="B13:B14"/>
    <mergeCell ref="C13:C14"/>
    <mergeCell ref="D13:D14"/>
    <mergeCell ref="E13:E14"/>
    <mergeCell ref="B81:D81"/>
    <mergeCell ref="B82:D82"/>
    <mergeCell ref="B83:D83"/>
    <mergeCell ref="B84:D84"/>
    <mergeCell ref="B86:D86"/>
    <mergeCell ref="B87:D87"/>
    <mergeCell ref="B88:D88"/>
    <mergeCell ref="B89:D89"/>
    <mergeCell ref="B90:D90"/>
    <mergeCell ref="C75:E75"/>
    <mergeCell ref="F75:G75"/>
    <mergeCell ref="C76:E76"/>
    <mergeCell ref="F76:G76"/>
    <mergeCell ref="C77:E77"/>
  </mergeCells>
  <pageMargins left="0.75" right="0.75" top="1" bottom="1" header="0.5" footer="0.5"/>
  <pageSetup scale="36" orientation="portrait" r:id="rId1"/>
  <rowBreaks count="1" manualBreakCount="1">
    <brk id="77" max="10" man="1"/>
  </rowBreaks>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2:AD99"/>
  <sheetViews>
    <sheetView zoomScale="70" zoomScaleNormal="70" zoomScaleSheetLayoutView="70" workbookViewId="0"/>
  </sheetViews>
  <sheetFormatPr defaultColWidth="8.6640625" defaultRowHeight="14.8"/>
  <cols>
    <col min="1" max="1" width="8.6640625" style="38"/>
    <col min="2" max="2" width="29.6640625" style="165" customWidth="1"/>
    <col min="3" max="3" width="21.88671875" style="40" customWidth="1"/>
    <col min="4" max="4" width="23.33203125" style="40" customWidth="1"/>
    <col min="5" max="5" width="47.109375" style="38" customWidth="1"/>
    <col min="6" max="6" width="14.88671875" style="38" customWidth="1"/>
    <col min="7" max="7" width="12.6640625" style="38" customWidth="1"/>
    <col min="8" max="8" width="13.6640625" style="38" customWidth="1"/>
    <col min="9" max="9" width="14.6640625" style="38" customWidth="1"/>
    <col min="10" max="10" width="19.88671875" style="38" customWidth="1"/>
    <col min="11" max="11" width="35" style="165" customWidth="1"/>
    <col min="12" max="16384" width="8.6640625" style="38"/>
  </cols>
  <sheetData>
    <row r="2" spans="2:11" ht="41.95" customHeight="1">
      <c r="B2" s="112" t="s">
        <v>116</v>
      </c>
      <c r="C2" s="104" t="s">
        <v>117</v>
      </c>
    </row>
    <row r="3" spans="2:11" ht="21.05" customHeight="1">
      <c r="B3" s="112" t="s">
        <v>118</v>
      </c>
      <c r="C3" s="113"/>
      <c r="E3" s="119" t="s">
        <v>242</v>
      </c>
    </row>
    <row r="4" spans="2:11" ht="21.05" customHeight="1">
      <c r="B4" s="112" t="s">
        <v>119</v>
      </c>
      <c r="C4" s="113" t="s">
        <v>243</v>
      </c>
    </row>
    <row r="5" spans="2:11" ht="21.05" customHeight="1">
      <c r="B5" s="112" t="s">
        <v>122</v>
      </c>
      <c r="C5" s="113" t="s">
        <v>244</v>
      </c>
      <c r="E5" s="2"/>
      <c r="F5" s="2"/>
    </row>
    <row r="6" spans="2:11" ht="21.05" customHeight="1">
      <c r="B6" s="112" t="s">
        <v>124</v>
      </c>
      <c r="C6" s="113"/>
    </row>
    <row r="7" spans="2:11" ht="21.05" customHeight="1">
      <c r="B7" s="112" t="s">
        <v>125</v>
      </c>
      <c r="C7" s="113">
        <v>4</v>
      </c>
    </row>
    <row r="8" spans="2:11" ht="21.05" customHeight="1">
      <c r="B8" s="112" t="s">
        <v>126</v>
      </c>
      <c r="C8" s="104" t="s">
        <v>245</v>
      </c>
    </row>
    <row r="9" spans="2:11" ht="41.5" customHeight="1">
      <c r="B9" s="166" t="s">
        <v>128</v>
      </c>
      <c r="C9" s="113">
        <v>4</v>
      </c>
      <c r="E9" s="354"/>
      <c r="F9" s="354"/>
      <c r="G9" s="354"/>
      <c r="H9" s="354"/>
      <c r="I9" s="354"/>
      <c r="J9" s="354"/>
      <c r="K9" s="354"/>
    </row>
    <row r="10" spans="2:11" ht="21.05" customHeight="1">
      <c r="B10" s="112" t="s">
        <v>129</v>
      </c>
      <c r="C10" s="113" t="s">
        <v>246</v>
      </c>
      <c r="J10" s="103"/>
    </row>
    <row r="11" spans="2:11" ht="21.05" customHeight="1">
      <c r="B11" s="112" t="s">
        <v>131</v>
      </c>
      <c r="C11" s="113" t="s">
        <v>132</v>
      </c>
    </row>
    <row r="12" spans="2:11">
      <c r="B12" s="167"/>
      <c r="C12" s="168"/>
    </row>
    <row r="13" spans="2:11" ht="14.95" customHeight="1">
      <c r="B13" s="343" t="s">
        <v>133</v>
      </c>
      <c r="C13" s="343" t="s">
        <v>134</v>
      </c>
      <c r="D13" s="343" t="s">
        <v>135</v>
      </c>
      <c r="E13" s="343" t="s">
        <v>136</v>
      </c>
      <c r="F13" s="169"/>
      <c r="G13" s="343" t="s">
        <v>137</v>
      </c>
      <c r="H13" s="343"/>
      <c r="I13" s="343"/>
      <c r="J13" s="343" t="s">
        <v>138</v>
      </c>
      <c r="K13" s="343" t="s">
        <v>139</v>
      </c>
    </row>
    <row r="14" spans="2:11" ht="14.95" customHeight="1">
      <c r="B14" s="343"/>
      <c r="C14" s="343"/>
      <c r="D14" s="343"/>
      <c r="E14" s="343"/>
      <c r="F14" s="169" t="s">
        <v>140</v>
      </c>
      <c r="G14" s="169" t="s">
        <v>141</v>
      </c>
      <c r="H14" s="169" t="s">
        <v>142</v>
      </c>
      <c r="I14" s="169" t="s">
        <v>143</v>
      </c>
      <c r="J14" s="343"/>
      <c r="K14" s="343"/>
    </row>
    <row r="15" spans="2:11" ht="18.649999999999999" customHeight="1">
      <c r="B15" s="355"/>
      <c r="C15" s="355"/>
      <c r="D15" s="355"/>
      <c r="E15" s="355"/>
      <c r="F15" s="355"/>
      <c r="G15" s="355"/>
      <c r="H15" s="355"/>
      <c r="I15" s="355"/>
      <c r="J15" s="355"/>
      <c r="K15" s="355"/>
    </row>
    <row r="16" spans="2:11">
      <c r="B16" s="119" t="s">
        <v>247</v>
      </c>
      <c r="C16" s="119" t="s">
        <v>154</v>
      </c>
      <c r="D16" s="119" t="s">
        <v>248</v>
      </c>
      <c r="E16" s="105" t="s">
        <v>249</v>
      </c>
      <c r="F16" s="105"/>
      <c r="G16" s="105"/>
      <c r="H16" s="105"/>
      <c r="I16" s="121"/>
      <c r="J16" s="121">
        <f>(2*0.5+0.5*0.2+0.5*0.3)</f>
        <v>1.25</v>
      </c>
      <c r="K16" s="16" t="s">
        <v>157</v>
      </c>
    </row>
    <row r="17" spans="2:11" ht="29.6">
      <c r="B17" s="119" t="s">
        <v>149</v>
      </c>
      <c r="C17" s="119" t="s">
        <v>150</v>
      </c>
      <c r="D17" s="119" t="s">
        <v>250</v>
      </c>
      <c r="E17" s="119" t="s">
        <v>251</v>
      </c>
      <c r="F17" s="105">
        <v>5</v>
      </c>
      <c r="G17" s="105">
        <v>7</v>
      </c>
      <c r="H17" s="105"/>
      <c r="I17" s="121"/>
      <c r="J17" s="105">
        <f>F17*G17</f>
        <v>35</v>
      </c>
      <c r="K17" s="16" t="s">
        <v>148</v>
      </c>
    </row>
    <row r="18" spans="2:11" ht="29.6">
      <c r="B18" s="119" t="s">
        <v>252</v>
      </c>
      <c r="C18" s="105" t="s">
        <v>145</v>
      </c>
      <c r="D18" s="118" t="s">
        <v>253</v>
      </c>
      <c r="E18" s="105" t="s">
        <v>254</v>
      </c>
      <c r="F18" s="119">
        <v>8</v>
      </c>
      <c r="G18" s="105"/>
      <c r="H18" s="105"/>
      <c r="I18" s="113"/>
      <c r="J18" s="111">
        <f>F18</f>
        <v>8</v>
      </c>
      <c r="K18" s="16" t="s">
        <v>148</v>
      </c>
    </row>
    <row r="19" spans="2:11">
      <c r="B19" s="119"/>
      <c r="C19" s="119"/>
      <c r="D19" s="119"/>
      <c r="E19" s="105"/>
      <c r="F19" s="105"/>
      <c r="G19" s="105"/>
      <c r="H19" s="105"/>
      <c r="I19" s="121"/>
      <c r="J19" s="121"/>
      <c r="K19" s="119"/>
    </row>
    <row r="20" spans="2:11">
      <c r="B20" s="119"/>
      <c r="C20" s="119"/>
      <c r="D20" s="119"/>
      <c r="E20" s="105"/>
      <c r="F20" s="105"/>
      <c r="G20" s="105"/>
      <c r="H20" s="105"/>
      <c r="I20" s="121"/>
      <c r="J20" s="121"/>
      <c r="K20" s="119"/>
    </row>
    <row r="21" spans="2:11">
      <c r="B21" s="104" t="s">
        <v>167</v>
      </c>
      <c r="C21" s="113"/>
      <c r="D21" s="113"/>
      <c r="E21" s="104"/>
      <c r="F21" s="104"/>
      <c r="G21" s="170"/>
      <c r="H21" s="108"/>
      <c r="I21" s="169"/>
      <c r="J21" s="109"/>
      <c r="K21" s="121"/>
    </row>
    <row r="22" spans="2:11">
      <c r="B22" s="104"/>
      <c r="C22" s="104" t="s">
        <v>248</v>
      </c>
      <c r="D22" s="119"/>
      <c r="E22" s="104"/>
      <c r="F22" s="104"/>
      <c r="G22" s="170"/>
      <c r="H22" s="108"/>
      <c r="I22" s="113" t="s">
        <v>17</v>
      </c>
      <c r="J22" s="109">
        <f>J16</f>
        <v>1.25</v>
      </c>
      <c r="K22" s="121"/>
    </row>
    <row r="23" spans="2:11" ht="77.95" customHeight="1">
      <c r="B23" s="104"/>
      <c r="C23" s="104" t="s">
        <v>149</v>
      </c>
      <c r="D23" s="121"/>
      <c r="E23" s="119"/>
      <c r="F23" s="119"/>
      <c r="G23" s="105"/>
      <c r="H23" s="105"/>
      <c r="I23" s="113" t="s">
        <v>81</v>
      </c>
      <c r="J23" s="109">
        <f>J17</f>
        <v>35</v>
      </c>
      <c r="K23" s="121"/>
    </row>
    <row r="24" spans="2:11" ht="48.05" customHeight="1">
      <c r="B24" s="104"/>
      <c r="C24" s="104" t="s">
        <v>255</v>
      </c>
      <c r="D24" s="171"/>
      <c r="E24" s="119"/>
      <c r="F24" s="119"/>
      <c r="G24" s="105"/>
      <c r="H24" s="105"/>
      <c r="I24" s="113" t="s">
        <v>256</v>
      </c>
      <c r="J24" s="109">
        <f>J18</f>
        <v>8</v>
      </c>
      <c r="K24" s="121"/>
    </row>
    <row r="25" spans="2:11" ht="22.35" customHeight="1">
      <c r="B25" s="121"/>
      <c r="C25" s="356"/>
      <c r="D25" s="356"/>
      <c r="E25" s="108"/>
      <c r="F25" s="108"/>
      <c r="G25" s="108"/>
      <c r="H25" s="108"/>
      <c r="I25" s="108"/>
      <c r="J25" s="109"/>
      <c r="K25" s="121"/>
    </row>
    <row r="26" spans="2:11" ht="22.35" customHeight="1">
      <c r="B26" s="121"/>
      <c r="C26" s="108"/>
      <c r="D26" s="108"/>
      <c r="E26" s="108"/>
      <c r="F26" s="108"/>
      <c r="G26" s="108"/>
      <c r="H26" s="108"/>
      <c r="I26" s="108"/>
      <c r="J26" s="109"/>
      <c r="K26" s="111"/>
    </row>
    <row r="27" spans="2:11" ht="22.35" customHeight="1">
      <c r="B27" s="119"/>
      <c r="C27" s="108"/>
      <c r="D27" s="108"/>
      <c r="E27" s="108"/>
      <c r="F27" s="108"/>
      <c r="G27" s="108"/>
      <c r="H27" s="108"/>
      <c r="I27" s="108"/>
      <c r="J27" s="109"/>
      <c r="K27" s="111"/>
    </row>
    <row r="28" spans="2:11" ht="21.7" customHeight="1">
      <c r="B28" s="119"/>
      <c r="C28" s="119"/>
      <c r="D28" s="119"/>
      <c r="E28" s="119"/>
      <c r="F28" s="119"/>
      <c r="G28" s="108"/>
      <c r="H28" s="108"/>
      <c r="I28" s="108"/>
      <c r="J28" s="111"/>
      <c r="K28" s="121"/>
    </row>
    <row r="29" spans="2:11" ht="21.7" customHeight="1">
      <c r="B29" s="121"/>
      <c r="C29" s="105"/>
      <c r="D29" s="105"/>
      <c r="E29" s="108"/>
      <c r="F29" s="108"/>
      <c r="G29" s="108"/>
      <c r="H29" s="108"/>
      <c r="I29" s="108"/>
      <c r="J29" s="108"/>
      <c r="K29" s="121"/>
    </row>
    <row r="30" spans="2:11">
      <c r="B30" s="357" t="s">
        <v>171</v>
      </c>
      <c r="C30" s="357"/>
      <c r="D30" s="357"/>
      <c r="E30" s="357"/>
      <c r="F30" s="357"/>
      <c r="G30" s="357"/>
      <c r="H30" s="357"/>
      <c r="I30" s="357"/>
      <c r="J30" s="357"/>
      <c r="K30" s="121"/>
    </row>
    <row r="31" spans="2:11">
      <c r="B31" s="105"/>
      <c r="C31" s="105"/>
      <c r="D31" s="105"/>
      <c r="E31" s="108"/>
      <c r="F31" s="108"/>
      <c r="G31" s="108"/>
      <c r="H31" s="108"/>
      <c r="I31" s="108"/>
      <c r="J31" s="108"/>
      <c r="K31" s="121"/>
    </row>
    <row r="32" spans="2:11">
      <c r="B32" s="104" t="s">
        <v>1</v>
      </c>
      <c r="C32" s="355" t="s">
        <v>2</v>
      </c>
      <c r="D32" s="355"/>
      <c r="E32" s="355"/>
      <c r="F32" s="355" t="s">
        <v>3</v>
      </c>
      <c r="G32" s="355"/>
      <c r="H32" s="113" t="s">
        <v>4</v>
      </c>
      <c r="I32" s="113" t="s">
        <v>5</v>
      </c>
      <c r="J32" s="113" t="s">
        <v>172</v>
      </c>
      <c r="K32" s="113" t="s">
        <v>173</v>
      </c>
    </row>
    <row r="33" spans="2:11" ht="234.8" customHeight="1">
      <c r="B33" s="119">
        <v>1</v>
      </c>
      <c r="C33" s="344" t="s">
        <v>174</v>
      </c>
      <c r="D33" s="345"/>
      <c r="E33" s="345"/>
      <c r="F33" s="346" t="s">
        <v>8</v>
      </c>
      <c r="G33" s="346"/>
      <c r="H33" s="105" t="s">
        <v>175</v>
      </c>
      <c r="I33" s="172">
        <v>1</v>
      </c>
      <c r="J33" s="114"/>
      <c r="K33" s="119"/>
    </row>
    <row r="34" spans="2:11" s="164" customFormat="1" ht="218.1" customHeight="1">
      <c r="B34" s="119">
        <v>2</v>
      </c>
      <c r="C34" s="344" t="s">
        <v>176</v>
      </c>
      <c r="D34" s="345"/>
      <c r="E34" s="345"/>
      <c r="F34" s="346" t="s">
        <v>11</v>
      </c>
      <c r="G34" s="346"/>
      <c r="H34" s="119" t="s">
        <v>12</v>
      </c>
      <c r="I34" s="119"/>
      <c r="J34" s="114"/>
      <c r="K34" s="119"/>
    </row>
    <row r="35" spans="2:11" s="164" customFormat="1" ht="162" customHeight="1">
      <c r="B35" s="119">
        <v>3</v>
      </c>
      <c r="C35" s="344" t="s">
        <v>177</v>
      </c>
      <c r="D35" s="345"/>
      <c r="E35" s="345"/>
      <c r="F35" s="346" t="s">
        <v>14</v>
      </c>
      <c r="G35" s="346"/>
      <c r="H35" s="119" t="s">
        <v>15</v>
      </c>
      <c r="I35" s="119"/>
      <c r="J35" s="114"/>
      <c r="K35" s="119"/>
    </row>
    <row r="36" spans="2:11" s="164" customFormat="1" ht="209.6" customHeight="1">
      <c r="B36" s="119">
        <v>4</v>
      </c>
      <c r="C36" s="344" t="s">
        <v>178</v>
      </c>
      <c r="D36" s="345"/>
      <c r="E36" s="345"/>
      <c r="F36" s="346" t="s">
        <v>16</v>
      </c>
      <c r="G36" s="346"/>
      <c r="H36" s="119" t="s">
        <v>17</v>
      </c>
      <c r="I36" s="119"/>
      <c r="J36" s="114"/>
      <c r="K36" s="119"/>
    </row>
    <row r="37" spans="2:11" s="164" customFormat="1" ht="236.6" customHeight="1">
      <c r="B37" s="119">
        <v>5</v>
      </c>
      <c r="C37" s="344" t="s">
        <v>179</v>
      </c>
      <c r="D37" s="345"/>
      <c r="E37" s="345"/>
      <c r="F37" s="346" t="s">
        <v>112</v>
      </c>
      <c r="G37" s="346"/>
      <c r="H37" s="119" t="s">
        <v>12</v>
      </c>
      <c r="I37" s="172"/>
      <c r="J37" s="114"/>
      <c r="K37" s="119"/>
    </row>
    <row r="38" spans="2:11" s="164" customFormat="1" ht="194.95" customHeight="1">
      <c r="B38" s="119">
        <v>6</v>
      </c>
      <c r="C38" s="344" t="s">
        <v>180</v>
      </c>
      <c r="D38" s="345"/>
      <c r="E38" s="345"/>
      <c r="F38" s="346" t="s">
        <v>20</v>
      </c>
      <c r="G38" s="346"/>
      <c r="H38" s="105" t="s">
        <v>21</v>
      </c>
      <c r="I38" s="172">
        <f>J88</f>
        <v>18</v>
      </c>
      <c r="J38" s="114"/>
      <c r="K38" s="119"/>
    </row>
    <row r="39" spans="2:11" s="164" customFormat="1" ht="88.4" customHeight="1">
      <c r="B39" s="119">
        <v>7</v>
      </c>
      <c r="C39" s="344" t="s">
        <v>181</v>
      </c>
      <c r="D39" s="345"/>
      <c r="E39" s="345"/>
      <c r="F39" s="346" t="s">
        <v>22</v>
      </c>
      <c r="G39" s="346"/>
      <c r="H39" s="105" t="s">
        <v>23</v>
      </c>
      <c r="I39" s="119"/>
      <c r="J39" s="114"/>
      <c r="K39" s="119"/>
    </row>
    <row r="40" spans="2:11" s="164" customFormat="1" ht="272.60000000000002" customHeight="1">
      <c r="B40" s="119">
        <v>8</v>
      </c>
      <c r="C40" s="344" t="s">
        <v>182</v>
      </c>
      <c r="D40" s="345"/>
      <c r="E40" s="345"/>
      <c r="F40" s="346" t="s">
        <v>183</v>
      </c>
      <c r="G40" s="346"/>
      <c r="H40" s="105" t="s">
        <v>25</v>
      </c>
      <c r="I40" s="119"/>
      <c r="J40" s="114"/>
      <c r="K40" s="119"/>
    </row>
    <row r="41" spans="2:11" s="164" customFormat="1" ht="192.05" customHeight="1">
      <c r="B41" s="119">
        <v>9</v>
      </c>
      <c r="C41" s="344" t="s">
        <v>184</v>
      </c>
      <c r="D41" s="345"/>
      <c r="E41" s="345"/>
      <c r="F41" s="346" t="s">
        <v>26</v>
      </c>
      <c r="G41" s="346"/>
      <c r="H41" s="105" t="s">
        <v>27</v>
      </c>
      <c r="I41" s="119"/>
      <c r="J41" s="114"/>
      <c r="K41" s="119"/>
    </row>
    <row r="42" spans="2:11" s="164" customFormat="1" ht="233.2" customHeight="1">
      <c r="B42" s="119">
        <v>10</v>
      </c>
      <c r="C42" s="344" t="s">
        <v>185</v>
      </c>
      <c r="D42" s="345"/>
      <c r="E42" s="345"/>
      <c r="F42" s="346" t="s">
        <v>29</v>
      </c>
      <c r="G42" s="346"/>
      <c r="H42" s="105" t="s">
        <v>27</v>
      </c>
      <c r="I42" s="119"/>
      <c r="J42" s="114"/>
      <c r="K42" s="119"/>
    </row>
    <row r="43" spans="2:11" s="164" customFormat="1" ht="292.35000000000002" customHeight="1">
      <c r="B43" s="119">
        <v>11</v>
      </c>
      <c r="C43" s="344" t="s">
        <v>186</v>
      </c>
      <c r="D43" s="345"/>
      <c r="E43" s="345"/>
      <c r="F43" s="346" t="s">
        <v>31</v>
      </c>
      <c r="G43" s="346"/>
      <c r="H43" s="105" t="s">
        <v>27</v>
      </c>
      <c r="I43" s="119"/>
      <c r="J43" s="114"/>
      <c r="K43" s="119"/>
    </row>
    <row r="44" spans="2:11" s="164" customFormat="1" ht="263.10000000000002" customHeight="1">
      <c r="B44" s="119">
        <v>12</v>
      </c>
      <c r="C44" s="344" t="s">
        <v>187</v>
      </c>
      <c r="D44" s="345"/>
      <c r="E44" s="345"/>
      <c r="F44" s="346" t="s">
        <v>33</v>
      </c>
      <c r="G44" s="346"/>
      <c r="H44" s="105" t="s">
        <v>27</v>
      </c>
      <c r="I44" s="119"/>
      <c r="J44" s="114"/>
      <c r="K44" s="119"/>
    </row>
    <row r="45" spans="2:11" s="164" customFormat="1" ht="248.95" customHeight="1">
      <c r="B45" s="119">
        <v>13</v>
      </c>
      <c r="C45" s="344" t="s">
        <v>188</v>
      </c>
      <c r="D45" s="345"/>
      <c r="E45" s="345"/>
      <c r="F45" s="346" t="s">
        <v>35</v>
      </c>
      <c r="G45" s="346"/>
      <c r="H45" s="105" t="s">
        <v>27</v>
      </c>
      <c r="I45" s="119"/>
      <c r="J45" s="114"/>
      <c r="K45" s="119"/>
    </row>
    <row r="46" spans="2:11" s="164" customFormat="1" ht="146.1" customHeight="1">
      <c r="B46" s="119">
        <v>14</v>
      </c>
      <c r="C46" s="344" t="s">
        <v>189</v>
      </c>
      <c r="D46" s="345"/>
      <c r="E46" s="345"/>
      <c r="F46" s="346" t="s">
        <v>37</v>
      </c>
      <c r="G46" s="346"/>
      <c r="H46" s="105" t="s">
        <v>27</v>
      </c>
      <c r="I46" s="119"/>
      <c r="J46" s="114"/>
      <c r="K46" s="119"/>
    </row>
    <row r="47" spans="2:11" s="164" customFormat="1" ht="282.7" customHeight="1">
      <c r="B47" s="119">
        <v>15</v>
      </c>
      <c r="C47" s="344" t="s">
        <v>190</v>
      </c>
      <c r="D47" s="345"/>
      <c r="E47" s="345"/>
      <c r="F47" s="346" t="s">
        <v>39</v>
      </c>
      <c r="G47" s="346"/>
      <c r="H47" s="119" t="s">
        <v>12</v>
      </c>
      <c r="I47" s="119"/>
      <c r="J47" s="114"/>
      <c r="K47" s="119"/>
    </row>
    <row r="48" spans="2:11" s="164" customFormat="1" ht="409.5" customHeight="1">
      <c r="B48" s="119">
        <v>16</v>
      </c>
      <c r="C48" s="344" t="s">
        <v>191</v>
      </c>
      <c r="D48" s="345"/>
      <c r="E48" s="345"/>
      <c r="F48" s="346" t="s">
        <v>40</v>
      </c>
      <c r="G48" s="346"/>
      <c r="H48" s="119"/>
      <c r="I48" s="119"/>
      <c r="J48" s="114"/>
      <c r="K48" s="119"/>
    </row>
    <row r="49" spans="2:11" s="164" customFormat="1" ht="217" customHeight="1">
      <c r="B49" s="119">
        <v>17</v>
      </c>
      <c r="C49" s="340" t="s">
        <v>41</v>
      </c>
      <c r="D49" s="340"/>
      <c r="E49" s="340"/>
      <c r="F49" s="346" t="s">
        <v>192</v>
      </c>
      <c r="G49" s="346"/>
      <c r="H49" s="119" t="s">
        <v>12</v>
      </c>
      <c r="I49" s="172"/>
      <c r="J49" s="114"/>
      <c r="K49" s="119"/>
    </row>
    <row r="50" spans="2:11" s="164" customFormat="1" ht="200.6" customHeight="1">
      <c r="B50" s="119">
        <v>18</v>
      </c>
      <c r="C50" s="340" t="s">
        <v>193</v>
      </c>
      <c r="D50" s="349"/>
      <c r="E50" s="349"/>
      <c r="F50" s="346" t="s">
        <v>43</v>
      </c>
      <c r="G50" s="346"/>
      <c r="H50" s="119" t="s">
        <v>12</v>
      </c>
      <c r="I50" s="172"/>
      <c r="J50" s="114"/>
      <c r="K50" s="119"/>
    </row>
    <row r="51" spans="2:11" s="164" customFormat="1" ht="173.1" customHeight="1">
      <c r="B51" s="119">
        <v>19</v>
      </c>
      <c r="C51" s="344" t="s">
        <v>257</v>
      </c>
      <c r="D51" s="345"/>
      <c r="E51" s="345"/>
      <c r="F51" s="346" t="s">
        <v>45</v>
      </c>
      <c r="G51" s="346"/>
      <c r="H51" s="119" t="s">
        <v>12</v>
      </c>
      <c r="I51" s="172"/>
      <c r="J51" s="114"/>
      <c r="K51" s="105"/>
    </row>
    <row r="52" spans="2:11" s="164" customFormat="1" ht="86.95" customHeight="1">
      <c r="B52" s="119">
        <v>20</v>
      </c>
      <c r="C52" s="344" t="s">
        <v>195</v>
      </c>
      <c r="D52" s="345"/>
      <c r="E52" s="345"/>
      <c r="F52" s="346" t="s">
        <v>47</v>
      </c>
      <c r="G52" s="346"/>
      <c r="H52" s="119" t="s">
        <v>12</v>
      </c>
      <c r="I52" s="164">
        <v>0</v>
      </c>
      <c r="J52" s="114"/>
      <c r="K52" s="119"/>
    </row>
    <row r="53" spans="2:11" s="164" customFormat="1" ht="163.44999999999999" customHeight="1">
      <c r="B53" s="119">
        <v>21</v>
      </c>
      <c r="C53" s="344" t="s">
        <v>196</v>
      </c>
      <c r="D53" s="345"/>
      <c r="E53" s="345"/>
      <c r="F53" s="346" t="s">
        <v>48</v>
      </c>
      <c r="G53" s="346"/>
      <c r="H53" s="119" t="s">
        <v>12</v>
      </c>
      <c r="I53" s="172">
        <f>J99</f>
        <v>39</v>
      </c>
      <c r="J53" s="114"/>
      <c r="K53" s="119"/>
    </row>
    <row r="54" spans="2:11" s="164" customFormat="1" ht="122.5" customHeight="1">
      <c r="B54" s="119">
        <v>22</v>
      </c>
      <c r="C54" s="344" t="s">
        <v>197</v>
      </c>
      <c r="D54" s="345"/>
      <c r="E54" s="345"/>
      <c r="F54" s="346" t="s">
        <v>50</v>
      </c>
      <c r="G54" s="346"/>
      <c r="H54" s="119" t="s">
        <v>12</v>
      </c>
      <c r="I54" s="119"/>
      <c r="J54" s="114"/>
      <c r="K54" s="119"/>
    </row>
    <row r="55" spans="2:11" s="164" customFormat="1" ht="104.15" customHeight="1">
      <c r="B55" s="119">
        <v>23</v>
      </c>
      <c r="C55" s="344" t="s">
        <v>51</v>
      </c>
      <c r="D55" s="344"/>
      <c r="E55" s="344"/>
      <c r="F55" s="346"/>
      <c r="G55" s="346"/>
      <c r="H55" s="104"/>
      <c r="I55" s="119"/>
      <c r="J55" s="114"/>
      <c r="K55" s="119"/>
    </row>
    <row r="56" spans="2:11" s="164" customFormat="1" ht="215.2" customHeight="1">
      <c r="B56" s="119">
        <v>24</v>
      </c>
      <c r="C56" s="344" t="s">
        <v>198</v>
      </c>
      <c r="D56" s="345"/>
      <c r="E56" s="345"/>
      <c r="F56" s="346" t="s">
        <v>54</v>
      </c>
      <c r="G56" s="346"/>
      <c r="H56" s="119"/>
      <c r="I56" s="119"/>
      <c r="J56" s="114"/>
      <c r="K56" s="121"/>
    </row>
    <row r="57" spans="2:11" s="164" customFormat="1" ht="32.15" customHeight="1">
      <c r="B57" s="119">
        <v>25</v>
      </c>
      <c r="C57" s="344" t="s">
        <v>199</v>
      </c>
      <c r="D57" s="345"/>
      <c r="E57" s="345"/>
      <c r="F57" s="346" t="s">
        <v>55</v>
      </c>
      <c r="G57" s="346"/>
      <c r="H57" s="105" t="s">
        <v>27</v>
      </c>
      <c r="I57" s="172"/>
      <c r="J57" s="114"/>
      <c r="K57" s="105"/>
    </row>
    <row r="58" spans="2:11" s="164" customFormat="1" ht="184.05" customHeight="1">
      <c r="B58" s="119">
        <v>26</v>
      </c>
      <c r="C58" s="344" t="s">
        <v>200</v>
      </c>
      <c r="D58" s="345"/>
      <c r="E58" s="345"/>
      <c r="F58" s="346" t="s">
        <v>56</v>
      </c>
      <c r="G58" s="346"/>
      <c r="H58" s="105" t="s">
        <v>27</v>
      </c>
      <c r="I58" s="172">
        <v>0</v>
      </c>
      <c r="J58" s="114"/>
      <c r="K58" s="119"/>
    </row>
    <row r="59" spans="2:11" s="164" customFormat="1" ht="102.7" customHeight="1">
      <c r="B59" s="119">
        <v>27</v>
      </c>
      <c r="C59" s="344" t="s">
        <v>201</v>
      </c>
      <c r="D59" s="345"/>
      <c r="E59" s="345"/>
      <c r="F59" s="346" t="s">
        <v>57</v>
      </c>
      <c r="G59" s="346"/>
      <c r="H59" s="105" t="s">
        <v>27</v>
      </c>
      <c r="I59" s="172">
        <f>J24</f>
        <v>8</v>
      </c>
      <c r="J59" s="114"/>
      <c r="K59" s="119"/>
    </row>
    <row r="60" spans="2:11" s="164" customFormat="1" ht="216.65" customHeight="1">
      <c r="B60" s="119">
        <v>28</v>
      </c>
      <c r="C60" s="345" t="s">
        <v>202</v>
      </c>
      <c r="D60" s="345"/>
      <c r="E60" s="345"/>
      <c r="F60" s="346" t="s">
        <v>203</v>
      </c>
      <c r="G60" s="346"/>
      <c r="H60" s="105" t="s">
        <v>12</v>
      </c>
      <c r="I60" s="119"/>
      <c r="J60" s="114"/>
      <c r="K60" s="119"/>
    </row>
    <row r="61" spans="2:11" s="164" customFormat="1" ht="180.65" customHeight="1">
      <c r="B61" s="119">
        <v>29</v>
      </c>
      <c r="C61" s="344" t="s">
        <v>204</v>
      </c>
      <c r="D61" s="345"/>
      <c r="E61" s="345"/>
      <c r="F61" s="346" t="s">
        <v>60</v>
      </c>
      <c r="G61" s="346"/>
      <c r="H61" s="105" t="s">
        <v>12</v>
      </c>
      <c r="I61" s="172"/>
      <c r="J61" s="114"/>
      <c r="K61" s="119"/>
    </row>
    <row r="62" spans="2:11" s="164" customFormat="1" ht="153" customHeight="1">
      <c r="B62" s="119">
        <v>30</v>
      </c>
      <c r="C62" s="344" t="s">
        <v>205</v>
      </c>
      <c r="D62" s="345"/>
      <c r="E62" s="345"/>
      <c r="F62" s="346" t="s">
        <v>62</v>
      </c>
      <c r="G62" s="346"/>
      <c r="H62" s="105" t="s">
        <v>27</v>
      </c>
      <c r="I62" s="172"/>
      <c r="J62" s="114"/>
      <c r="K62" s="119"/>
    </row>
    <row r="63" spans="2:11" s="164" customFormat="1" ht="111.7" customHeight="1">
      <c r="B63" s="119">
        <v>31</v>
      </c>
      <c r="C63" s="345" t="s">
        <v>206</v>
      </c>
      <c r="D63" s="345"/>
      <c r="E63" s="345"/>
      <c r="F63" s="346" t="s">
        <v>64</v>
      </c>
      <c r="G63" s="346"/>
      <c r="H63" s="105" t="s">
        <v>65</v>
      </c>
      <c r="I63" s="172"/>
      <c r="J63" s="114"/>
      <c r="K63" s="119"/>
    </row>
    <row r="64" spans="2:11" s="164" customFormat="1" ht="242.2" customHeight="1">
      <c r="B64" s="119">
        <v>32</v>
      </c>
      <c r="C64" s="344" t="s">
        <v>207</v>
      </c>
      <c r="D64" s="345"/>
      <c r="E64" s="345"/>
      <c r="F64" s="346" t="s">
        <v>67</v>
      </c>
      <c r="G64" s="346"/>
      <c r="H64" s="105" t="s">
        <v>208</v>
      </c>
      <c r="I64" s="172">
        <f>J94</f>
        <v>2</v>
      </c>
      <c r="J64" s="114"/>
      <c r="K64" s="119"/>
    </row>
    <row r="65" spans="2:11" s="164" customFormat="1" ht="248.95" customHeight="1">
      <c r="B65" s="119">
        <v>33</v>
      </c>
      <c r="C65" s="344" t="s">
        <v>209</v>
      </c>
      <c r="D65" s="345"/>
      <c r="E65" s="345"/>
      <c r="F65" s="346" t="s">
        <v>69</v>
      </c>
      <c r="G65" s="346"/>
      <c r="H65" s="105" t="s">
        <v>65</v>
      </c>
      <c r="I65" s="172"/>
      <c r="J65" s="114"/>
      <c r="K65" s="119"/>
    </row>
    <row r="66" spans="2:11" s="164" customFormat="1" ht="138.05000000000001" customHeight="1">
      <c r="B66" s="119">
        <v>34</v>
      </c>
      <c r="C66" s="344" t="s">
        <v>210</v>
      </c>
      <c r="D66" s="345"/>
      <c r="E66" s="345"/>
      <c r="F66" s="346" t="s">
        <v>71</v>
      </c>
      <c r="G66" s="346"/>
      <c r="H66" s="105" t="s">
        <v>25</v>
      </c>
      <c r="I66" s="119"/>
      <c r="J66" s="114"/>
      <c r="K66" s="119"/>
    </row>
    <row r="67" spans="2:11" s="164" customFormat="1" ht="167.15" customHeight="1">
      <c r="B67" s="119">
        <v>35</v>
      </c>
      <c r="C67" s="344" t="s">
        <v>211</v>
      </c>
      <c r="D67" s="345"/>
      <c r="E67" s="345"/>
      <c r="F67" s="346" t="s">
        <v>72</v>
      </c>
      <c r="G67" s="346"/>
      <c r="H67" s="105" t="s">
        <v>21</v>
      </c>
      <c r="I67" s="119"/>
      <c r="J67" s="114"/>
      <c r="K67" s="119"/>
    </row>
    <row r="68" spans="2:11" s="164" customFormat="1" ht="165.05" customHeight="1">
      <c r="B68" s="119">
        <v>36</v>
      </c>
      <c r="C68" s="344" t="s">
        <v>212</v>
      </c>
      <c r="D68" s="345"/>
      <c r="E68" s="345"/>
      <c r="F68" s="346" t="s">
        <v>115</v>
      </c>
      <c r="G68" s="346"/>
      <c r="H68" s="119" t="s">
        <v>17</v>
      </c>
      <c r="I68" s="119"/>
      <c r="J68" s="114"/>
      <c r="K68" s="119"/>
    </row>
    <row r="69" spans="2:11" s="164" customFormat="1" ht="409.35" customHeight="1">
      <c r="B69" s="119">
        <v>37</v>
      </c>
      <c r="C69" s="344" t="s">
        <v>213</v>
      </c>
      <c r="D69" s="345"/>
      <c r="E69" s="345"/>
      <c r="F69" s="346" t="s">
        <v>75</v>
      </c>
      <c r="G69" s="346"/>
      <c r="H69" s="119" t="s">
        <v>17</v>
      </c>
      <c r="I69" s="119"/>
      <c r="J69" s="114"/>
      <c r="K69" s="119"/>
    </row>
    <row r="70" spans="2:11" s="164" customFormat="1" ht="201.05" customHeight="1">
      <c r="B70" s="119">
        <v>38</v>
      </c>
      <c r="C70" s="345" t="s">
        <v>76</v>
      </c>
      <c r="D70" s="345"/>
      <c r="E70" s="345"/>
      <c r="F70" s="353" t="s">
        <v>77</v>
      </c>
      <c r="G70" s="353"/>
      <c r="H70" s="119" t="s">
        <v>17</v>
      </c>
      <c r="I70" s="111"/>
      <c r="J70" s="114"/>
      <c r="K70" s="119"/>
    </row>
    <row r="71" spans="2:11" s="164" customFormat="1" ht="201.05" customHeight="1">
      <c r="B71" s="119">
        <v>39</v>
      </c>
      <c r="C71" s="345" t="s">
        <v>79</v>
      </c>
      <c r="D71" s="345"/>
      <c r="E71" s="345"/>
      <c r="F71" s="353" t="s">
        <v>80</v>
      </c>
      <c r="G71" s="353"/>
      <c r="H71" s="119" t="s">
        <v>17</v>
      </c>
      <c r="I71" s="111"/>
      <c r="J71" s="114"/>
      <c r="K71" s="119"/>
    </row>
    <row r="72" spans="2:11" s="164" customFormat="1" ht="140.94999999999999" customHeight="1">
      <c r="B72" s="119">
        <v>40</v>
      </c>
      <c r="C72" s="349" t="s">
        <v>82</v>
      </c>
      <c r="D72" s="349"/>
      <c r="E72" s="349"/>
      <c r="F72" s="353" t="s">
        <v>83</v>
      </c>
      <c r="G72" s="353"/>
      <c r="H72" s="119" t="s">
        <v>78</v>
      </c>
      <c r="I72" s="111"/>
      <c r="J72" s="114"/>
      <c r="K72" s="119"/>
    </row>
    <row r="73" spans="2:11" s="164" customFormat="1" ht="228.7" customHeight="1">
      <c r="B73" s="119">
        <v>41</v>
      </c>
      <c r="C73" s="345" t="s">
        <v>84</v>
      </c>
      <c r="D73" s="345"/>
      <c r="E73" s="345"/>
      <c r="F73" s="346" t="s">
        <v>85</v>
      </c>
      <c r="G73" s="346"/>
      <c r="H73" s="105" t="s">
        <v>81</v>
      </c>
      <c r="I73" s="119"/>
      <c r="J73" s="114"/>
      <c r="K73" s="119"/>
    </row>
    <row r="74" spans="2:11" s="164" customFormat="1" ht="228.7" customHeight="1">
      <c r="B74" s="119">
        <v>42</v>
      </c>
      <c r="C74" s="349" t="s">
        <v>86</v>
      </c>
      <c r="D74" s="349"/>
      <c r="E74" s="349"/>
      <c r="F74" s="346" t="s">
        <v>87</v>
      </c>
      <c r="G74" s="346"/>
      <c r="H74" s="105" t="s">
        <v>81</v>
      </c>
      <c r="I74" s="119"/>
      <c r="J74" s="114"/>
      <c r="K74" s="119"/>
    </row>
    <row r="75" spans="2:11" s="164" customFormat="1" ht="228.7" customHeight="1">
      <c r="B75" s="119">
        <v>43</v>
      </c>
      <c r="C75" s="345" t="s">
        <v>89</v>
      </c>
      <c r="D75" s="345"/>
      <c r="E75" s="345"/>
      <c r="F75" s="346" t="s">
        <v>87</v>
      </c>
      <c r="G75" s="346"/>
      <c r="H75" s="105" t="s">
        <v>27</v>
      </c>
      <c r="I75" s="119"/>
      <c r="J75" s="114"/>
      <c r="K75" s="119"/>
    </row>
    <row r="76" spans="2:11" s="164" customFormat="1" ht="201.05" customHeight="1">
      <c r="B76" s="119">
        <v>44</v>
      </c>
      <c r="C76" s="345" t="s">
        <v>91</v>
      </c>
      <c r="D76" s="345"/>
      <c r="E76" s="345"/>
      <c r="F76" s="346" t="s">
        <v>92</v>
      </c>
      <c r="G76" s="346"/>
      <c r="H76" s="105" t="s">
        <v>17</v>
      </c>
      <c r="I76" s="119"/>
      <c r="J76" s="114"/>
      <c r="K76" s="119"/>
    </row>
    <row r="77" spans="2:11" s="164" customFormat="1" ht="146.1" customHeight="1">
      <c r="B77" s="119">
        <v>45</v>
      </c>
      <c r="C77" s="345" t="s">
        <v>214</v>
      </c>
      <c r="D77" s="345"/>
      <c r="E77" s="345"/>
      <c r="F77" s="346" t="s">
        <v>94</v>
      </c>
      <c r="G77" s="346"/>
      <c r="H77" s="105" t="s">
        <v>215</v>
      </c>
      <c r="I77" s="172"/>
      <c r="J77" s="114"/>
      <c r="K77" s="119"/>
    </row>
    <row r="78" spans="2:11" s="164" customFormat="1" ht="161.55000000000001" customHeight="1">
      <c r="B78" s="119">
        <v>46</v>
      </c>
      <c r="C78" s="345" t="s">
        <v>216</v>
      </c>
      <c r="D78" s="345"/>
      <c r="E78" s="345"/>
      <c r="F78" s="346" t="s">
        <v>96</v>
      </c>
      <c r="G78" s="346"/>
      <c r="H78" s="105" t="s">
        <v>17</v>
      </c>
      <c r="I78" s="172">
        <v>0</v>
      </c>
      <c r="J78" s="114"/>
      <c r="K78" s="119"/>
    </row>
    <row r="79" spans="2:11" s="164" customFormat="1" ht="161.55000000000001" customHeight="1">
      <c r="B79" s="119">
        <v>47</v>
      </c>
      <c r="C79" s="345" t="s">
        <v>97</v>
      </c>
      <c r="D79" s="345"/>
      <c r="E79" s="345"/>
      <c r="F79" s="346" t="s">
        <v>98</v>
      </c>
      <c r="G79" s="346"/>
      <c r="H79" s="105" t="s">
        <v>78</v>
      </c>
      <c r="I79" s="172"/>
      <c r="J79" s="114"/>
      <c r="K79" s="119">
        <v>0</v>
      </c>
    </row>
    <row r="80" spans="2:11" s="164" customFormat="1" ht="241.1" customHeight="1">
      <c r="B80" s="119">
        <v>48</v>
      </c>
      <c r="C80" s="345" t="s">
        <v>99</v>
      </c>
      <c r="D80" s="345"/>
      <c r="E80" s="345"/>
      <c r="F80" s="347" t="s">
        <v>100</v>
      </c>
      <c r="G80" s="348"/>
      <c r="H80" s="119" t="s">
        <v>217</v>
      </c>
      <c r="I80" s="118"/>
      <c r="J80" s="118"/>
      <c r="K80" s="118"/>
    </row>
    <row r="81" spans="1:30" s="164" customFormat="1" ht="167.95" customHeight="1">
      <c r="B81" s="119">
        <v>49</v>
      </c>
      <c r="C81" s="349" t="s">
        <v>102</v>
      </c>
      <c r="D81" s="349"/>
      <c r="E81" s="349"/>
      <c r="F81" s="347" t="s">
        <v>258</v>
      </c>
      <c r="G81" s="348"/>
      <c r="H81" s="119" t="s">
        <v>15</v>
      </c>
      <c r="I81" s="119"/>
      <c r="J81" s="119"/>
      <c r="K81" s="119"/>
    </row>
    <row r="82" spans="1:30" s="164" customFormat="1" ht="176.95" customHeight="1">
      <c r="B82" s="119">
        <v>50</v>
      </c>
      <c r="C82" s="349" t="s">
        <v>104</v>
      </c>
      <c r="D82" s="349"/>
      <c r="E82" s="349"/>
      <c r="F82" s="347" t="s">
        <v>105</v>
      </c>
      <c r="G82" s="348"/>
      <c r="H82" s="119" t="s">
        <v>217</v>
      </c>
      <c r="I82" s="119"/>
      <c r="J82" s="119"/>
      <c r="K82" s="119"/>
    </row>
    <row r="83" spans="1:30" s="164" customFormat="1" ht="42.75" customHeight="1">
      <c r="B83" s="350" t="s">
        <v>219</v>
      </c>
      <c r="C83" s="351"/>
      <c r="D83" s="352"/>
      <c r="E83" s="120" t="s">
        <v>220</v>
      </c>
      <c r="F83" s="120"/>
      <c r="G83" s="120" t="s">
        <v>221</v>
      </c>
      <c r="H83" s="120" t="s">
        <v>222</v>
      </c>
      <c r="I83" s="120" t="s">
        <v>223</v>
      </c>
      <c r="J83" s="120" t="s">
        <v>5</v>
      </c>
      <c r="K83" s="120" t="s">
        <v>4</v>
      </c>
    </row>
    <row r="84" spans="1:30" s="164" customFormat="1">
      <c r="B84" s="344" t="s">
        <v>224</v>
      </c>
      <c r="C84" s="344"/>
      <c r="D84" s="344"/>
      <c r="E84" s="344"/>
      <c r="F84" s="108"/>
      <c r="G84" s="108"/>
      <c r="H84" s="108"/>
      <c r="I84" s="105"/>
      <c r="J84" s="121"/>
      <c r="K84" s="120"/>
    </row>
    <row r="85" spans="1:30" s="164" customFormat="1" ht="50.3" customHeight="1">
      <c r="B85" s="341" t="s">
        <v>225</v>
      </c>
      <c r="C85" s="341"/>
      <c r="D85" s="341"/>
      <c r="E85" s="113"/>
      <c r="F85" s="108"/>
      <c r="G85" s="105">
        <v>2</v>
      </c>
      <c r="H85" s="105">
        <v>2</v>
      </c>
      <c r="I85" s="111">
        <v>4</v>
      </c>
      <c r="J85" s="111">
        <f>G85*H85*I85</f>
        <v>16</v>
      </c>
      <c r="K85" s="113"/>
    </row>
    <row r="86" spans="1:30" s="164" customFormat="1" ht="50.3" customHeight="1">
      <c r="B86" s="317" t="s">
        <v>226</v>
      </c>
      <c r="C86" s="317"/>
      <c r="D86" s="317"/>
      <c r="E86" s="113"/>
      <c r="F86" s="108"/>
      <c r="G86" s="105"/>
      <c r="H86" s="105"/>
      <c r="I86" s="111"/>
      <c r="J86" s="111">
        <f>J85*0.1</f>
        <v>1.6</v>
      </c>
      <c r="K86" s="113"/>
    </row>
    <row r="87" spans="1:30" s="164" customFormat="1">
      <c r="B87" s="342" t="s">
        <v>227</v>
      </c>
      <c r="C87" s="342"/>
      <c r="D87" s="342"/>
      <c r="E87" s="112"/>
      <c r="F87" s="108"/>
      <c r="G87" s="174"/>
      <c r="H87" s="174"/>
      <c r="I87" s="111"/>
      <c r="J87" s="111">
        <f>J85+J86</f>
        <v>17.600000000000001</v>
      </c>
      <c r="K87" s="105" t="s">
        <v>21</v>
      </c>
    </row>
    <row r="88" spans="1:30" s="164" customFormat="1">
      <c r="B88" s="105"/>
      <c r="C88" s="177"/>
      <c r="D88" s="178" t="s">
        <v>227</v>
      </c>
      <c r="E88" s="112"/>
      <c r="F88" s="108"/>
      <c r="G88" s="174"/>
      <c r="H88" s="174"/>
      <c r="I88" s="111"/>
      <c r="J88" s="105">
        <f>ROUNDUP(J87,0)</f>
        <v>18</v>
      </c>
      <c r="K88" s="105" t="s">
        <v>21</v>
      </c>
    </row>
    <row r="89" spans="1:30" s="164" customFormat="1">
      <c r="B89" s="121"/>
      <c r="C89" s="105"/>
      <c r="D89" s="105"/>
      <c r="E89" s="108"/>
      <c r="F89" s="108"/>
      <c r="G89" s="174"/>
      <c r="H89" s="174"/>
      <c r="I89" s="105"/>
      <c r="J89" s="174"/>
      <c r="K89" s="105"/>
    </row>
    <row r="90" spans="1:30" s="164" customFormat="1" ht="48.05" customHeight="1">
      <c r="B90" s="340" t="s">
        <v>259</v>
      </c>
      <c r="C90" s="340"/>
      <c r="D90" s="340"/>
      <c r="E90" s="173"/>
      <c r="F90" s="173"/>
      <c r="G90" s="174"/>
      <c r="H90" s="174"/>
      <c r="I90" s="105"/>
      <c r="J90" s="174"/>
      <c r="K90" s="105"/>
    </row>
    <row r="91" spans="1:30" s="164" customFormat="1">
      <c r="B91" s="341" t="s">
        <v>225</v>
      </c>
      <c r="C91" s="341"/>
      <c r="D91" s="341"/>
      <c r="E91" s="174"/>
      <c r="F91" s="174"/>
      <c r="G91" s="174"/>
      <c r="H91" s="174"/>
      <c r="I91" s="105"/>
      <c r="J91" s="111">
        <f>+J22</f>
        <v>1.25</v>
      </c>
      <c r="K91" s="105"/>
    </row>
    <row r="92" spans="1:30" s="164" customFormat="1">
      <c r="B92" s="341" t="s">
        <v>230</v>
      </c>
      <c r="C92" s="341"/>
      <c r="D92" s="341"/>
      <c r="E92" s="174"/>
      <c r="F92" s="174"/>
      <c r="G92" s="174"/>
      <c r="H92" s="174"/>
      <c r="I92" s="105"/>
      <c r="J92" s="111">
        <f>J91*0.1</f>
        <v>0.125</v>
      </c>
      <c r="K92" s="105"/>
    </row>
    <row r="93" spans="1:30" s="164" customFormat="1">
      <c r="B93" s="342" t="s">
        <v>227</v>
      </c>
      <c r="C93" s="342"/>
      <c r="D93" s="342"/>
      <c r="E93" s="174"/>
      <c r="F93" s="174"/>
      <c r="G93" s="174"/>
      <c r="H93" s="174"/>
      <c r="I93" s="105"/>
      <c r="J93" s="111">
        <f>SUM(J91:J92)</f>
        <v>1.375</v>
      </c>
      <c r="K93" s="105" t="s">
        <v>25</v>
      </c>
    </row>
    <row r="94" spans="1:30" s="164" customFormat="1">
      <c r="B94" s="342" t="s">
        <v>227</v>
      </c>
      <c r="C94" s="342"/>
      <c r="D94" s="342"/>
      <c r="E94" s="174"/>
      <c r="F94" s="174"/>
      <c r="G94" s="174"/>
      <c r="H94" s="174"/>
      <c r="I94" s="105"/>
      <c r="J94" s="111">
        <f>ROUNDUP(J93,0)</f>
        <v>2</v>
      </c>
      <c r="K94" s="105" t="s">
        <v>25</v>
      </c>
    </row>
    <row r="95" spans="1:30" s="108" customFormat="1">
      <c r="A95" s="175"/>
      <c r="B95" s="340" t="s">
        <v>260</v>
      </c>
      <c r="C95" s="340"/>
      <c r="D95" s="340"/>
      <c r="E95" s="173"/>
      <c r="F95" s="173"/>
      <c r="G95" s="174"/>
      <c r="H95" s="174"/>
      <c r="I95" s="105"/>
      <c r="J95" s="174"/>
      <c r="K95" s="105"/>
      <c r="L95" s="38"/>
      <c r="M95" s="38"/>
      <c r="N95" s="38"/>
      <c r="O95" s="38"/>
      <c r="P95" s="38"/>
      <c r="Q95" s="38"/>
      <c r="R95" s="38"/>
      <c r="S95" s="38"/>
      <c r="T95" s="38"/>
      <c r="U95" s="38"/>
      <c r="V95" s="38"/>
      <c r="W95" s="38"/>
      <c r="X95" s="38"/>
      <c r="Y95" s="38"/>
      <c r="Z95" s="38"/>
      <c r="AA95" s="38"/>
      <c r="AB95" s="38"/>
      <c r="AC95" s="38"/>
      <c r="AD95" s="38"/>
    </row>
    <row r="96" spans="1:30" s="108" customFormat="1">
      <c r="A96" s="38"/>
      <c r="B96" s="341" t="s">
        <v>225</v>
      </c>
      <c r="C96" s="341"/>
      <c r="D96" s="341"/>
      <c r="E96" s="174"/>
      <c r="F96" s="174"/>
      <c r="G96" s="174"/>
      <c r="H96" s="174"/>
      <c r="I96" s="105"/>
      <c r="J96" s="111">
        <f>J17</f>
        <v>35</v>
      </c>
      <c r="K96" s="105"/>
      <c r="L96" s="38"/>
      <c r="M96" s="38"/>
      <c r="N96" s="38"/>
      <c r="O96" s="38"/>
      <c r="P96" s="38"/>
      <c r="Q96" s="38"/>
      <c r="R96" s="38"/>
      <c r="S96" s="38"/>
      <c r="T96" s="38"/>
      <c r="U96" s="38"/>
      <c r="V96" s="38"/>
      <c r="W96" s="38"/>
      <c r="X96" s="38"/>
      <c r="Y96" s="38"/>
      <c r="Z96" s="38"/>
      <c r="AA96" s="38"/>
      <c r="AB96" s="38"/>
      <c r="AC96" s="38"/>
      <c r="AD96" s="38"/>
    </row>
    <row r="97" spans="2:11">
      <c r="B97" s="341" t="s">
        <v>230</v>
      </c>
      <c r="C97" s="341"/>
      <c r="D97" s="341"/>
      <c r="E97" s="174"/>
      <c r="F97" s="174"/>
      <c r="G97" s="174"/>
      <c r="H97" s="174"/>
      <c r="I97" s="105"/>
      <c r="J97" s="111">
        <f>J96*0.1</f>
        <v>3.5</v>
      </c>
      <c r="K97" s="105"/>
    </row>
    <row r="98" spans="2:11">
      <c r="B98" s="342" t="s">
        <v>227</v>
      </c>
      <c r="C98" s="342"/>
      <c r="D98" s="342"/>
      <c r="E98" s="174"/>
      <c r="F98" s="174"/>
      <c r="G98" s="174"/>
      <c r="H98" s="174"/>
      <c r="I98" s="105"/>
      <c r="J98" s="111">
        <f>SUM(J96:J97)</f>
        <v>38.5</v>
      </c>
      <c r="K98" s="105" t="s">
        <v>81</v>
      </c>
    </row>
    <row r="99" spans="2:11">
      <c r="B99" s="342" t="s">
        <v>227</v>
      </c>
      <c r="C99" s="342"/>
      <c r="D99" s="342"/>
      <c r="E99" s="174"/>
      <c r="F99" s="174"/>
      <c r="G99" s="174"/>
      <c r="H99" s="174"/>
      <c r="I99" s="105"/>
      <c r="J99" s="111">
        <f>ROUNDUP(J98,0)</f>
        <v>39</v>
      </c>
      <c r="K99" s="105" t="s">
        <v>81</v>
      </c>
    </row>
  </sheetData>
  <mergeCells count="128">
    <mergeCell ref="E9:K9"/>
    <mergeCell ref="G13:I13"/>
    <mergeCell ref="B15:K15"/>
    <mergeCell ref="C25:D25"/>
    <mergeCell ref="B30:J30"/>
    <mergeCell ref="C32:E32"/>
    <mergeCell ref="F32:G32"/>
    <mergeCell ref="C33:E33"/>
    <mergeCell ref="F33:G33"/>
    <mergeCell ref="J13:J14"/>
    <mergeCell ref="K13:K14"/>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F49:G49"/>
    <mergeCell ref="C50:E50"/>
    <mergeCell ref="F50:G50"/>
    <mergeCell ref="C51:E51"/>
    <mergeCell ref="F51:G51"/>
    <mergeCell ref="C52:E52"/>
    <mergeCell ref="F52:G52"/>
    <mergeCell ref="C53:E53"/>
    <mergeCell ref="F53:G53"/>
    <mergeCell ref="F54:G54"/>
    <mergeCell ref="C55:E55"/>
    <mergeCell ref="F55:G55"/>
    <mergeCell ref="C56:E56"/>
    <mergeCell ref="F56:G56"/>
    <mergeCell ref="C57:E57"/>
    <mergeCell ref="F57:G57"/>
    <mergeCell ref="C58:E58"/>
    <mergeCell ref="F58:G58"/>
    <mergeCell ref="F59:G59"/>
    <mergeCell ref="C60:E60"/>
    <mergeCell ref="F60:G60"/>
    <mergeCell ref="C61:E61"/>
    <mergeCell ref="F61:G61"/>
    <mergeCell ref="C62:E62"/>
    <mergeCell ref="F62:G62"/>
    <mergeCell ref="C63:E63"/>
    <mergeCell ref="F63:G63"/>
    <mergeCell ref="F64:G64"/>
    <mergeCell ref="C65:E65"/>
    <mergeCell ref="F65:G65"/>
    <mergeCell ref="C66:E66"/>
    <mergeCell ref="F66:G66"/>
    <mergeCell ref="C67:E67"/>
    <mergeCell ref="F67:G67"/>
    <mergeCell ref="C68:E68"/>
    <mergeCell ref="F68:G68"/>
    <mergeCell ref="F69:G69"/>
    <mergeCell ref="C70:E70"/>
    <mergeCell ref="F70:G70"/>
    <mergeCell ref="C71:E71"/>
    <mergeCell ref="F71:G71"/>
    <mergeCell ref="C72:E72"/>
    <mergeCell ref="F72:G72"/>
    <mergeCell ref="C73:E73"/>
    <mergeCell ref="F73:G73"/>
    <mergeCell ref="F79:G79"/>
    <mergeCell ref="C80:E80"/>
    <mergeCell ref="F80:G80"/>
    <mergeCell ref="C81:E81"/>
    <mergeCell ref="F81:G81"/>
    <mergeCell ref="C82:E82"/>
    <mergeCell ref="F82:G82"/>
    <mergeCell ref="B83:D83"/>
    <mergeCell ref="C74:E74"/>
    <mergeCell ref="F74:G74"/>
    <mergeCell ref="C75:E75"/>
    <mergeCell ref="F75:G75"/>
    <mergeCell ref="C76:E76"/>
    <mergeCell ref="F76:G76"/>
    <mergeCell ref="C77:E77"/>
    <mergeCell ref="F77:G77"/>
    <mergeCell ref="C78:E78"/>
    <mergeCell ref="F78:G78"/>
    <mergeCell ref="B95:D95"/>
    <mergeCell ref="B96:D96"/>
    <mergeCell ref="B97:D97"/>
    <mergeCell ref="B98:D98"/>
    <mergeCell ref="B99:D99"/>
    <mergeCell ref="B13:B14"/>
    <mergeCell ref="C13:C14"/>
    <mergeCell ref="D13:D14"/>
    <mergeCell ref="E13:E14"/>
    <mergeCell ref="B84:E84"/>
    <mergeCell ref="B85:D85"/>
    <mergeCell ref="B86:D86"/>
    <mergeCell ref="B87:D87"/>
    <mergeCell ref="B90:D90"/>
    <mergeCell ref="B91:D91"/>
    <mergeCell ref="B92:D92"/>
    <mergeCell ref="B93:D93"/>
    <mergeCell ref="B94:D94"/>
    <mergeCell ref="C79:E79"/>
    <mergeCell ref="C69:E69"/>
    <mergeCell ref="C64:E64"/>
    <mergeCell ref="C59:E59"/>
    <mergeCell ref="C54:E54"/>
    <mergeCell ref="C49:E49"/>
  </mergeCells>
  <pageMargins left="0.75" right="0.75" top="1" bottom="1" header="0.5" footer="0.5"/>
  <pageSetup scale="3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50"/>
  </sheetPr>
  <dimension ref="B2:K96"/>
  <sheetViews>
    <sheetView view="pageBreakPreview" zoomScale="73" zoomScaleNormal="62" workbookViewId="0"/>
  </sheetViews>
  <sheetFormatPr defaultColWidth="8.88671875" defaultRowHeight="14.8"/>
  <cols>
    <col min="1" max="1" width="8.88671875" style="2"/>
    <col min="2" max="2" width="29.88671875" style="3" customWidth="1"/>
    <col min="3" max="3" width="21.88671875" style="4" customWidth="1"/>
    <col min="4" max="4" width="23.33203125" style="4" customWidth="1"/>
    <col min="5" max="5" width="47.109375" style="2" customWidth="1"/>
    <col min="6" max="6" width="14.88671875" style="2" customWidth="1"/>
    <col min="7" max="7" width="12.88671875" style="2" customWidth="1"/>
    <col min="8" max="8" width="13.6640625" style="2" customWidth="1"/>
    <col min="9" max="9" width="14.88671875" style="4" customWidth="1"/>
    <col min="10" max="10" width="19.88671875" style="2" customWidth="1"/>
    <col min="11" max="11" width="35" style="3" customWidth="1"/>
    <col min="12" max="16384" width="8.88671875" style="2"/>
  </cols>
  <sheetData>
    <row r="2" spans="2:11" ht="41.95" customHeight="1">
      <c r="B2" s="5" t="s">
        <v>116</v>
      </c>
      <c r="C2" s="6" t="s">
        <v>664</v>
      </c>
      <c r="D2" s="38"/>
      <c r="E2" s="38"/>
      <c r="F2" s="38"/>
      <c r="G2" s="38"/>
      <c r="H2" s="38"/>
      <c r="I2" s="40"/>
      <c r="J2" s="38"/>
      <c r="K2" s="38"/>
    </row>
    <row r="3" spans="2:11" ht="21.05" customHeight="1">
      <c r="B3" s="5" t="s">
        <v>118</v>
      </c>
      <c r="C3" s="7"/>
      <c r="D3" s="38"/>
      <c r="E3" s="2" t="s">
        <v>430</v>
      </c>
      <c r="F3" s="38"/>
      <c r="G3" s="38"/>
      <c r="H3" s="38"/>
      <c r="I3" s="40"/>
      <c r="J3" s="38"/>
      <c r="K3" s="38"/>
    </row>
    <row r="4" spans="2:11" ht="21.05" customHeight="1">
      <c r="B4" s="5" t="s">
        <v>119</v>
      </c>
      <c r="C4" s="8" t="s">
        <v>298</v>
      </c>
      <c r="D4" s="38"/>
      <c r="E4" s="38"/>
      <c r="F4" s="38"/>
      <c r="G4" s="38"/>
      <c r="H4" s="38"/>
      <c r="I4" s="40"/>
      <c r="J4" s="38"/>
      <c r="K4" s="38"/>
    </row>
    <row r="5" spans="2:11" ht="21.05" customHeight="1">
      <c r="B5" s="5" t="s">
        <v>122</v>
      </c>
      <c r="C5" s="7" t="s">
        <v>676</v>
      </c>
      <c r="D5" s="38"/>
      <c r="E5" s="38"/>
      <c r="F5" s="38"/>
      <c r="G5" s="38"/>
      <c r="H5" s="38"/>
      <c r="I5" s="40"/>
      <c r="J5" s="38"/>
      <c r="K5" s="38"/>
    </row>
    <row r="6" spans="2:11" ht="21.05" customHeight="1">
      <c r="B6" s="5" t="s">
        <v>124</v>
      </c>
      <c r="C6" s="7"/>
      <c r="D6" s="38"/>
      <c r="E6" s="38"/>
      <c r="F6" s="38"/>
      <c r="G6" s="38"/>
      <c r="H6" s="38"/>
      <c r="I6" s="40"/>
      <c r="J6" s="38"/>
      <c r="K6" s="38"/>
    </row>
    <row r="7" spans="2:11" ht="21.05" customHeight="1">
      <c r="B7" s="5" t="s">
        <v>125</v>
      </c>
      <c r="C7" s="7">
        <v>1</v>
      </c>
      <c r="D7" s="38"/>
      <c r="E7" s="38"/>
      <c r="F7" s="38"/>
      <c r="G7" s="38"/>
      <c r="H7" s="38"/>
      <c r="I7" s="40"/>
      <c r="J7" s="38"/>
      <c r="K7" s="38"/>
    </row>
    <row r="8" spans="2:11" ht="21.05" customHeight="1">
      <c r="B8" s="5" t="s">
        <v>126</v>
      </c>
      <c r="C8" s="7" t="s">
        <v>300</v>
      </c>
      <c r="D8" s="38"/>
      <c r="E8" s="38"/>
      <c r="F8" s="38"/>
      <c r="G8" s="38"/>
      <c r="H8" s="38"/>
      <c r="I8" s="40"/>
      <c r="J8" s="38"/>
      <c r="K8" s="38"/>
    </row>
    <row r="9" spans="2:11" ht="41.5" customHeight="1">
      <c r="B9" s="9" t="s">
        <v>128</v>
      </c>
      <c r="C9" s="7">
        <v>2</v>
      </c>
      <c r="D9" s="38"/>
      <c r="E9" s="335"/>
      <c r="F9" s="335"/>
      <c r="G9" s="335"/>
      <c r="H9" s="335"/>
      <c r="I9" s="335"/>
      <c r="J9" s="335"/>
      <c r="K9" s="335"/>
    </row>
    <row r="10" spans="2:11" ht="21.05" customHeight="1">
      <c r="B10" s="5" t="s">
        <v>129</v>
      </c>
      <c r="C10" s="7" t="s">
        <v>130</v>
      </c>
      <c r="D10" s="38"/>
      <c r="E10" s="38"/>
      <c r="F10" s="38"/>
      <c r="G10" s="38"/>
      <c r="H10" s="38"/>
      <c r="I10" s="40"/>
      <c r="J10" s="19"/>
      <c r="K10" s="38"/>
    </row>
    <row r="11" spans="2:11" ht="21.05" customHeight="1">
      <c r="B11" s="5" t="s">
        <v>131</v>
      </c>
      <c r="C11" s="7" t="s">
        <v>132</v>
      </c>
      <c r="D11" s="38"/>
      <c r="E11" s="38"/>
      <c r="F11" s="38"/>
      <c r="G11" s="38"/>
      <c r="H11" s="38"/>
      <c r="I11" s="40"/>
      <c r="J11" s="38"/>
      <c r="K11" s="38"/>
    </row>
    <row r="12" spans="2:11">
      <c r="B12" s="10"/>
      <c r="C12" s="11"/>
      <c r="D12" s="38"/>
      <c r="E12" s="38"/>
      <c r="F12" s="38"/>
      <c r="G12" s="38"/>
      <c r="H12" s="38"/>
      <c r="I12" s="40"/>
      <c r="J12" s="38"/>
      <c r="K12" s="38"/>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18.649999999999999" customHeight="1">
      <c r="B15" s="14" t="s">
        <v>252</v>
      </c>
      <c r="C15" s="8" t="s">
        <v>145</v>
      </c>
      <c r="D15" s="8" t="s">
        <v>677</v>
      </c>
      <c r="E15" s="14" t="s">
        <v>667</v>
      </c>
      <c r="F15" s="8">
        <v>2</v>
      </c>
      <c r="G15" s="8">
        <v>5.5</v>
      </c>
      <c r="H15" s="13"/>
      <c r="I15" s="8"/>
      <c r="J15" s="8">
        <f>F15*G15</f>
        <v>11</v>
      </c>
      <c r="K15" s="14" t="s">
        <v>148</v>
      </c>
    </row>
    <row r="16" spans="2:11" ht="29.6">
      <c r="B16" s="8" t="s">
        <v>668</v>
      </c>
      <c r="C16" s="8" t="s">
        <v>408</v>
      </c>
      <c r="D16" s="8" t="s">
        <v>445</v>
      </c>
      <c r="E16" s="8" t="s">
        <v>669</v>
      </c>
      <c r="F16" s="8">
        <v>13</v>
      </c>
      <c r="G16" s="8"/>
      <c r="H16" s="13"/>
      <c r="I16" s="8"/>
      <c r="J16" s="8">
        <f>F16</f>
        <v>13</v>
      </c>
      <c r="K16" s="20" t="s">
        <v>670</v>
      </c>
    </row>
    <row r="17" spans="2:11">
      <c r="B17" s="14"/>
      <c r="C17" s="8"/>
      <c r="D17" s="8"/>
      <c r="E17" s="13"/>
      <c r="F17" s="8"/>
      <c r="G17" s="8"/>
      <c r="H17" s="13"/>
      <c r="I17" s="8"/>
      <c r="J17" s="8"/>
      <c r="K17" s="14"/>
    </row>
    <row r="18" spans="2:11">
      <c r="B18" s="14"/>
      <c r="C18" s="8"/>
      <c r="D18" s="8"/>
      <c r="E18" s="13"/>
      <c r="F18" s="8"/>
      <c r="G18" s="8"/>
      <c r="H18" s="13"/>
      <c r="I18" s="8"/>
      <c r="J18" s="8"/>
      <c r="K18" s="14"/>
    </row>
    <row r="19" spans="2:11">
      <c r="B19" s="6" t="s">
        <v>167</v>
      </c>
      <c r="C19" s="7"/>
      <c r="D19" s="7"/>
      <c r="E19" s="6"/>
      <c r="F19" s="6"/>
      <c r="G19" s="15"/>
      <c r="H19" s="13"/>
      <c r="I19" s="12"/>
      <c r="J19" s="21"/>
      <c r="K19" s="14"/>
    </row>
    <row r="20" spans="2:11" ht="40.049999999999997" customHeight="1">
      <c r="B20" s="6"/>
      <c r="C20" s="16" t="s">
        <v>678</v>
      </c>
      <c r="D20" s="16"/>
      <c r="E20" s="6"/>
      <c r="F20" s="6"/>
      <c r="G20" s="15"/>
      <c r="H20" s="13"/>
      <c r="I20" s="7" t="s">
        <v>81</v>
      </c>
      <c r="J20" s="21">
        <f>J15</f>
        <v>11</v>
      </c>
      <c r="K20" s="14"/>
    </row>
    <row r="21" spans="2:11" ht="40.049999999999997" customHeight="1">
      <c r="B21" s="6"/>
      <c r="C21" s="16" t="s">
        <v>660</v>
      </c>
      <c r="D21" s="14"/>
      <c r="E21" s="16"/>
      <c r="F21" s="16"/>
      <c r="G21" s="8"/>
      <c r="H21" s="8"/>
      <c r="I21" s="7" t="s">
        <v>27</v>
      </c>
      <c r="J21" s="21">
        <f>J16*2</f>
        <v>26</v>
      </c>
      <c r="K21" s="14"/>
    </row>
    <row r="22" spans="2:11" ht="22.35" customHeight="1">
      <c r="B22" s="6"/>
      <c r="C22" s="17"/>
      <c r="D22" s="14"/>
      <c r="E22" s="16"/>
      <c r="F22" s="16"/>
      <c r="G22" s="8"/>
      <c r="H22" s="8"/>
      <c r="I22" s="7"/>
      <c r="J22" s="21"/>
      <c r="K22" s="14"/>
    </row>
    <row r="23" spans="2:11" ht="22.35" customHeight="1">
      <c r="B23" s="6"/>
      <c r="C23" s="17"/>
      <c r="D23" s="14"/>
      <c r="E23" s="16"/>
      <c r="F23" s="16"/>
      <c r="G23" s="8"/>
      <c r="H23" s="8"/>
      <c r="I23" s="7"/>
      <c r="J23" s="21"/>
      <c r="K23" s="14"/>
    </row>
    <row r="24" spans="2:11" ht="22.35" customHeight="1">
      <c r="B24" s="6"/>
      <c r="C24" s="322"/>
      <c r="D24" s="322"/>
      <c r="E24" s="16"/>
      <c r="F24" s="16"/>
      <c r="G24" s="8"/>
      <c r="H24" s="8"/>
      <c r="I24" s="7"/>
      <c r="J24" s="21"/>
      <c r="K24" s="14"/>
    </row>
    <row r="25" spans="2:11" ht="22.35" customHeight="1">
      <c r="B25" s="6"/>
      <c r="C25" s="379"/>
      <c r="D25" s="379"/>
      <c r="E25" s="16"/>
      <c r="F25" s="16"/>
      <c r="G25" s="8"/>
      <c r="H25" s="8"/>
      <c r="I25" s="7"/>
      <c r="J25" s="21"/>
      <c r="K25" s="14"/>
    </row>
    <row r="26" spans="2:11" ht="22.35" customHeight="1">
      <c r="B26" s="14"/>
      <c r="C26" s="323"/>
      <c r="D26" s="323"/>
      <c r="E26" s="13"/>
      <c r="F26" s="13"/>
      <c r="G26" s="13"/>
      <c r="H26" s="13"/>
      <c r="I26" s="8"/>
      <c r="J26" s="21"/>
      <c r="K26" s="14"/>
    </row>
    <row r="27" spans="2:11" ht="21.7" customHeight="1">
      <c r="B27" s="14"/>
      <c r="C27" s="13"/>
      <c r="D27" s="13"/>
      <c r="E27" s="13"/>
      <c r="F27" s="13"/>
      <c r="G27" s="13"/>
      <c r="H27" s="13"/>
      <c r="I27" s="8"/>
      <c r="J27" s="21"/>
      <c r="K27" s="24"/>
    </row>
    <row r="28" spans="2:11" ht="21.7" customHeight="1">
      <c r="B28" s="16"/>
      <c r="C28" s="13"/>
      <c r="D28" s="13"/>
      <c r="E28" s="13"/>
      <c r="F28" s="13"/>
      <c r="G28" s="13"/>
      <c r="H28" s="13"/>
      <c r="I28" s="8"/>
      <c r="J28" s="21"/>
      <c r="K28" s="24"/>
    </row>
    <row r="29" spans="2:11">
      <c r="B29" s="16"/>
      <c r="C29" s="16"/>
      <c r="D29" s="16"/>
      <c r="E29" s="16"/>
      <c r="F29" s="16"/>
      <c r="G29" s="13"/>
      <c r="H29" s="13"/>
      <c r="I29" s="8"/>
      <c r="J29" s="24"/>
      <c r="K29" s="14"/>
    </row>
    <row r="30" spans="2:11">
      <c r="B30" s="14"/>
      <c r="C30" s="8"/>
      <c r="D30" s="8"/>
      <c r="E30" s="13"/>
      <c r="F30" s="13"/>
      <c r="G30" s="13"/>
      <c r="H30" s="13"/>
      <c r="I30" s="8"/>
      <c r="J30" s="13"/>
      <c r="K30" s="14"/>
    </row>
    <row r="31" spans="2:11">
      <c r="B31" s="324" t="s">
        <v>171</v>
      </c>
      <c r="C31" s="324"/>
      <c r="D31" s="324"/>
      <c r="E31" s="324"/>
      <c r="F31" s="324"/>
      <c r="G31" s="324"/>
      <c r="H31" s="324"/>
      <c r="I31" s="399"/>
      <c r="J31" s="324"/>
      <c r="K31" s="14"/>
    </row>
    <row r="32" spans="2:11">
      <c r="B32" s="8"/>
      <c r="C32" s="8"/>
      <c r="D32" s="8"/>
      <c r="E32" s="13"/>
      <c r="F32" s="13"/>
      <c r="G32" s="13"/>
      <c r="H32" s="13"/>
      <c r="I32" s="8"/>
      <c r="J32" s="13"/>
      <c r="K32" s="14"/>
    </row>
    <row r="33" spans="2:11" s="1" customFormat="1" ht="29.1" customHeight="1">
      <c r="B33" s="6" t="s">
        <v>1</v>
      </c>
      <c r="C33" s="337" t="s">
        <v>2</v>
      </c>
      <c r="D33" s="337"/>
      <c r="E33" s="337"/>
      <c r="F33" s="337" t="s">
        <v>3</v>
      </c>
      <c r="G33" s="337"/>
      <c r="H33" s="7" t="s">
        <v>4</v>
      </c>
      <c r="I33" s="7" t="s">
        <v>5</v>
      </c>
      <c r="J33" s="7" t="s">
        <v>172</v>
      </c>
      <c r="K33" s="7" t="s">
        <v>173</v>
      </c>
    </row>
    <row r="34" spans="2:11" s="1" customFormat="1" ht="162" customHeight="1">
      <c r="B34" s="16">
        <v>1</v>
      </c>
      <c r="C34" s="328" t="s">
        <v>174</v>
      </c>
      <c r="D34" s="329"/>
      <c r="E34" s="329"/>
      <c r="F34" s="330" t="s">
        <v>8</v>
      </c>
      <c r="G34" s="330"/>
      <c r="H34" s="8" t="s">
        <v>175</v>
      </c>
      <c r="I34" s="22">
        <v>1</v>
      </c>
      <c r="J34" s="23"/>
      <c r="K34" s="16"/>
    </row>
    <row r="35" spans="2:11" s="1" customFormat="1" ht="209.6" customHeight="1">
      <c r="B35" s="16">
        <v>2</v>
      </c>
      <c r="C35" s="328" t="s">
        <v>176</v>
      </c>
      <c r="D35" s="329"/>
      <c r="E35" s="329"/>
      <c r="F35" s="330" t="s">
        <v>11</v>
      </c>
      <c r="G35" s="330"/>
      <c r="H35" s="16" t="s">
        <v>12</v>
      </c>
      <c r="I35" s="16"/>
      <c r="J35" s="23"/>
      <c r="K35" s="16"/>
    </row>
    <row r="36" spans="2:11" s="1" customFormat="1" ht="236.6" customHeight="1">
      <c r="B36" s="16">
        <v>3</v>
      </c>
      <c r="C36" s="328" t="s">
        <v>177</v>
      </c>
      <c r="D36" s="329"/>
      <c r="E36" s="329"/>
      <c r="F36" s="330" t="s">
        <v>14</v>
      </c>
      <c r="G36" s="330"/>
      <c r="H36" s="16" t="s">
        <v>15</v>
      </c>
      <c r="I36" s="16"/>
      <c r="J36" s="23"/>
      <c r="K36" s="16"/>
    </row>
    <row r="37" spans="2:11" s="1" customFormat="1" ht="194.95" customHeight="1">
      <c r="B37" s="16">
        <v>4</v>
      </c>
      <c r="C37" s="328" t="s">
        <v>178</v>
      </c>
      <c r="D37" s="329"/>
      <c r="E37" s="329"/>
      <c r="F37" s="330" t="s">
        <v>16</v>
      </c>
      <c r="G37" s="330"/>
      <c r="H37" s="16" t="s">
        <v>17</v>
      </c>
      <c r="I37" s="16"/>
      <c r="J37" s="23"/>
      <c r="K37" s="16"/>
    </row>
    <row r="38" spans="2:11" s="1" customFormat="1" ht="88.4" customHeight="1">
      <c r="B38" s="16">
        <v>5</v>
      </c>
      <c r="C38" s="328" t="s">
        <v>179</v>
      </c>
      <c r="D38" s="329"/>
      <c r="E38" s="329"/>
      <c r="F38" s="330" t="s">
        <v>112</v>
      </c>
      <c r="G38" s="330"/>
      <c r="H38" s="16" t="s">
        <v>12</v>
      </c>
      <c r="I38" s="22">
        <v>0</v>
      </c>
      <c r="J38" s="23"/>
      <c r="K38" s="16"/>
    </row>
    <row r="39" spans="2:11" s="1" customFormat="1" ht="272.60000000000002" customHeight="1">
      <c r="B39" s="16">
        <v>6</v>
      </c>
      <c r="C39" s="328" t="s">
        <v>180</v>
      </c>
      <c r="D39" s="329"/>
      <c r="E39" s="329"/>
      <c r="F39" s="330" t="s">
        <v>20</v>
      </c>
      <c r="G39" s="330"/>
      <c r="H39" s="8" t="s">
        <v>21</v>
      </c>
      <c r="I39" s="22"/>
      <c r="J39" s="23"/>
      <c r="K39" s="16"/>
    </row>
    <row r="40" spans="2:11" s="1" customFormat="1" ht="192.05" customHeight="1">
      <c r="B40" s="16">
        <v>7</v>
      </c>
      <c r="C40" s="328" t="s">
        <v>181</v>
      </c>
      <c r="D40" s="329"/>
      <c r="E40" s="329"/>
      <c r="F40" s="330" t="s">
        <v>22</v>
      </c>
      <c r="G40" s="330"/>
      <c r="H40" s="8" t="s">
        <v>23</v>
      </c>
      <c r="I40" s="16"/>
      <c r="J40" s="23"/>
      <c r="K40" s="16"/>
    </row>
    <row r="41" spans="2:11" s="1" customFormat="1" ht="232.75" customHeight="1">
      <c r="B41" s="16">
        <v>8</v>
      </c>
      <c r="C41" s="328" t="s">
        <v>182</v>
      </c>
      <c r="D41" s="329"/>
      <c r="E41" s="329"/>
      <c r="F41" s="330" t="s">
        <v>183</v>
      </c>
      <c r="G41" s="330"/>
      <c r="H41" s="8" t="s">
        <v>25</v>
      </c>
      <c r="I41" s="16"/>
      <c r="J41" s="23"/>
      <c r="K41" s="16"/>
    </row>
    <row r="42" spans="2:11" s="1" customFormat="1" ht="292.35000000000002" customHeight="1">
      <c r="B42" s="16">
        <v>9</v>
      </c>
      <c r="C42" s="328" t="s">
        <v>184</v>
      </c>
      <c r="D42" s="329"/>
      <c r="E42" s="329"/>
      <c r="F42" s="330" t="s">
        <v>26</v>
      </c>
      <c r="G42" s="330"/>
      <c r="H42" s="8" t="s">
        <v>27</v>
      </c>
      <c r="I42" s="16"/>
      <c r="J42" s="23"/>
      <c r="K42" s="16"/>
    </row>
    <row r="43" spans="2:11" s="1" customFormat="1" ht="262.8" customHeight="1">
      <c r="B43" s="16">
        <v>10</v>
      </c>
      <c r="C43" s="328" t="s">
        <v>185</v>
      </c>
      <c r="D43" s="329"/>
      <c r="E43" s="329"/>
      <c r="F43" s="330" t="s">
        <v>29</v>
      </c>
      <c r="G43" s="330"/>
      <c r="H43" s="8" t="s">
        <v>27</v>
      </c>
      <c r="I43" s="16"/>
      <c r="J43" s="23"/>
      <c r="K43" s="16"/>
    </row>
    <row r="44" spans="2:11" s="1" customFormat="1" ht="248.95" customHeight="1">
      <c r="B44" s="16">
        <v>11</v>
      </c>
      <c r="C44" s="328" t="s">
        <v>186</v>
      </c>
      <c r="D44" s="329"/>
      <c r="E44" s="329"/>
      <c r="F44" s="330" t="s">
        <v>31</v>
      </c>
      <c r="G44" s="330"/>
      <c r="H44" s="8" t="s">
        <v>27</v>
      </c>
      <c r="I44" s="16"/>
      <c r="J44" s="23"/>
      <c r="K44" s="16"/>
    </row>
    <row r="45" spans="2:11" s="1" customFormat="1" ht="145.80000000000001" customHeight="1">
      <c r="B45" s="16">
        <v>12</v>
      </c>
      <c r="C45" s="328" t="s">
        <v>187</v>
      </c>
      <c r="D45" s="329"/>
      <c r="E45" s="329"/>
      <c r="F45" s="330" t="s">
        <v>33</v>
      </c>
      <c r="G45" s="330"/>
      <c r="H45" s="8" t="s">
        <v>27</v>
      </c>
      <c r="I45" s="16"/>
      <c r="J45" s="23"/>
      <c r="K45" s="16"/>
    </row>
    <row r="46" spans="2:11" s="1" customFormat="1" ht="282.7" customHeight="1">
      <c r="B46" s="16">
        <v>13</v>
      </c>
      <c r="C46" s="328" t="s">
        <v>188</v>
      </c>
      <c r="D46" s="329"/>
      <c r="E46" s="329"/>
      <c r="F46" s="330" t="s">
        <v>35</v>
      </c>
      <c r="G46" s="330"/>
      <c r="H46" s="8" t="s">
        <v>27</v>
      </c>
      <c r="I46" s="16"/>
      <c r="J46" s="23"/>
      <c r="K46" s="16"/>
    </row>
    <row r="47" spans="2:11" s="1" customFormat="1" ht="166.85" customHeight="1">
      <c r="B47" s="16">
        <v>14</v>
      </c>
      <c r="C47" s="328" t="s">
        <v>189</v>
      </c>
      <c r="D47" s="329"/>
      <c r="E47" s="329"/>
      <c r="F47" s="330" t="s">
        <v>37</v>
      </c>
      <c r="G47" s="330"/>
      <c r="H47" s="8" t="s">
        <v>27</v>
      </c>
      <c r="I47" s="16"/>
      <c r="J47" s="23"/>
      <c r="K47" s="16"/>
    </row>
    <row r="48" spans="2:11" s="1" customFormat="1" ht="270.64999999999998" customHeight="1">
      <c r="B48" s="16">
        <v>15</v>
      </c>
      <c r="C48" s="328" t="s">
        <v>190</v>
      </c>
      <c r="D48" s="329"/>
      <c r="E48" s="329"/>
      <c r="F48" s="330" t="s">
        <v>39</v>
      </c>
      <c r="G48" s="330"/>
      <c r="H48" s="16" t="s">
        <v>12</v>
      </c>
      <c r="I48" s="16"/>
      <c r="J48" s="23"/>
      <c r="K48" s="16"/>
    </row>
    <row r="49" spans="2:11" s="1" customFormat="1" ht="200.6" customHeight="1">
      <c r="B49" s="16">
        <v>16</v>
      </c>
      <c r="C49" s="328" t="s">
        <v>191</v>
      </c>
      <c r="D49" s="329"/>
      <c r="E49" s="329"/>
      <c r="F49" s="330" t="s">
        <v>40</v>
      </c>
      <c r="G49" s="330"/>
      <c r="H49" s="16"/>
      <c r="I49" s="16"/>
      <c r="J49" s="23"/>
      <c r="K49" s="16"/>
    </row>
    <row r="50" spans="2:11" s="1" customFormat="1" ht="52.75" customHeight="1">
      <c r="B50" s="16">
        <v>17</v>
      </c>
      <c r="C50" s="328" t="s">
        <v>41</v>
      </c>
      <c r="D50" s="328"/>
      <c r="E50" s="328"/>
      <c r="F50" s="330" t="s">
        <v>192</v>
      </c>
      <c r="G50" s="330"/>
      <c r="H50" s="7"/>
      <c r="I50" s="16"/>
      <c r="J50" s="23"/>
      <c r="K50" s="16"/>
    </row>
    <row r="51" spans="2:11" s="1" customFormat="1" ht="86.95" customHeight="1">
      <c r="B51" s="16">
        <v>18</v>
      </c>
      <c r="C51" s="328" t="s">
        <v>193</v>
      </c>
      <c r="D51" s="329"/>
      <c r="E51" s="329"/>
      <c r="F51" s="330" t="s">
        <v>43</v>
      </c>
      <c r="G51" s="330"/>
      <c r="H51" s="16" t="s">
        <v>12</v>
      </c>
      <c r="I51" s="16"/>
      <c r="J51" s="23"/>
      <c r="K51" s="16"/>
    </row>
    <row r="52" spans="2:11" s="1" customFormat="1" ht="163.44999999999999" customHeight="1">
      <c r="B52" s="16">
        <v>19</v>
      </c>
      <c r="C52" s="328" t="s">
        <v>194</v>
      </c>
      <c r="D52" s="329"/>
      <c r="E52" s="329"/>
      <c r="F52" s="330" t="s">
        <v>45</v>
      </c>
      <c r="G52" s="330"/>
      <c r="H52" s="16" t="s">
        <v>12</v>
      </c>
      <c r="I52" s="22"/>
      <c r="J52" s="23"/>
      <c r="K52" s="8"/>
    </row>
    <row r="53" spans="2:11" s="1" customFormat="1" ht="122.5" customHeight="1">
      <c r="B53" s="16">
        <v>20</v>
      </c>
      <c r="C53" s="328" t="s">
        <v>195</v>
      </c>
      <c r="D53" s="329"/>
      <c r="E53" s="329"/>
      <c r="F53" s="330" t="s">
        <v>47</v>
      </c>
      <c r="G53" s="330"/>
      <c r="H53" s="16" t="s">
        <v>12</v>
      </c>
      <c r="I53" s="22">
        <v>0</v>
      </c>
      <c r="J53" s="23"/>
      <c r="K53" s="16"/>
    </row>
    <row r="54" spans="2:11" s="1" customFormat="1" ht="103.85" customHeight="1">
      <c r="B54" s="16">
        <v>21</v>
      </c>
      <c r="C54" s="328" t="s">
        <v>196</v>
      </c>
      <c r="D54" s="329"/>
      <c r="E54" s="329"/>
      <c r="F54" s="330" t="s">
        <v>48</v>
      </c>
      <c r="G54" s="330"/>
      <c r="H54" s="16" t="s">
        <v>12</v>
      </c>
      <c r="I54" s="22">
        <v>0</v>
      </c>
      <c r="J54" s="23"/>
      <c r="K54" s="16"/>
    </row>
    <row r="55" spans="2:11" s="1" customFormat="1" ht="214.75" customHeight="1">
      <c r="B55" s="16">
        <v>22</v>
      </c>
      <c r="C55" s="328" t="s">
        <v>197</v>
      </c>
      <c r="D55" s="329"/>
      <c r="E55" s="329"/>
      <c r="F55" s="330" t="s">
        <v>50</v>
      </c>
      <c r="G55" s="330"/>
      <c r="H55" s="16" t="s">
        <v>12</v>
      </c>
      <c r="I55" s="16"/>
      <c r="J55" s="23"/>
      <c r="K55" s="16"/>
    </row>
    <row r="56" spans="2:11" s="1" customFormat="1" ht="32.15" customHeight="1">
      <c r="B56" s="16">
        <v>23</v>
      </c>
      <c r="C56" s="328" t="s">
        <v>51</v>
      </c>
      <c r="D56" s="328"/>
      <c r="E56" s="328"/>
      <c r="F56" s="330"/>
      <c r="G56" s="330"/>
      <c r="H56" s="6"/>
      <c r="I56" s="16"/>
      <c r="J56" s="23"/>
      <c r="K56" s="16"/>
    </row>
    <row r="57" spans="2:11" s="1" customFormat="1" ht="64.45" customHeight="1">
      <c r="B57" s="16">
        <v>24</v>
      </c>
      <c r="C57" s="328" t="s">
        <v>198</v>
      </c>
      <c r="D57" s="329"/>
      <c r="E57" s="329"/>
      <c r="F57" s="330" t="s">
        <v>54</v>
      </c>
      <c r="G57" s="330"/>
      <c r="H57" s="16"/>
      <c r="I57" s="16"/>
      <c r="J57" s="23"/>
      <c r="K57" s="14"/>
    </row>
    <row r="58" spans="2:11" s="1" customFormat="1" ht="102.7" customHeight="1">
      <c r="B58" s="16">
        <v>25</v>
      </c>
      <c r="C58" s="328" t="s">
        <v>199</v>
      </c>
      <c r="D58" s="329"/>
      <c r="E58" s="329"/>
      <c r="F58" s="330" t="s">
        <v>55</v>
      </c>
      <c r="G58" s="330"/>
      <c r="H58" s="8" t="s">
        <v>27</v>
      </c>
      <c r="I58" s="22"/>
      <c r="J58" s="23"/>
      <c r="K58" s="8"/>
    </row>
    <row r="59" spans="2:11" s="1" customFormat="1" ht="216.65" customHeight="1">
      <c r="B59" s="16">
        <v>26</v>
      </c>
      <c r="C59" s="328" t="s">
        <v>200</v>
      </c>
      <c r="D59" s="329"/>
      <c r="E59" s="329"/>
      <c r="F59" s="330" t="s">
        <v>56</v>
      </c>
      <c r="G59" s="330"/>
      <c r="H59" s="8" t="s">
        <v>27</v>
      </c>
      <c r="I59" s="16"/>
      <c r="J59" s="23"/>
      <c r="K59" s="16"/>
    </row>
    <row r="60" spans="2:11" s="1" customFormat="1" ht="180.65" customHeight="1">
      <c r="B60" s="16">
        <v>27</v>
      </c>
      <c r="C60" s="328" t="s">
        <v>201</v>
      </c>
      <c r="D60" s="329"/>
      <c r="E60" s="329"/>
      <c r="F60" s="330" t="s">
        <v>57</v>
      </c>
      <c r="G60" s="330"/>
      <c r="H60" s="8" t="s">
        <v>27</v>
      </c>
      <c r="I60" s="16"/>
      <c r="J60" s="23"/>
      <c r="K60" s="16"/>
    </row>
    <row r="61" spans="2:11" s="1" customFormat="1" ht="153" customHeight="1">
      <c r="B61" s="16">
        <v>28</v>
      </c>
      <c r="C61" s="329" t="s">
        <v>202</v>
      </c>
      <c r="D61" s="329"/>
      <c r="E61" s="329"/>
      <c r="F61" s="330" t="s">
        <v>203</v>
      </c>
      <c r="G61" s="330"/>
      <c r="H61" s="8" t="s">
        <v>12</v>
      </c>
      <c r="I61" s="22">
        <f>J96</f>
        <v>13</v>
      </c>
      <c r="J61" s="23"/>
      <c r="K61" s="16"/>
    </row>
    <row r="62" spans="2:11" s="1" customFormat="1" ht="111.7" customHeight="1">
      <c r="B62" s="16">
        <v>29</v>
      </c>
      <c r="C62" s="328" t="s">
        <v>204</v>
      </c>
      <c r="D62" s="329"/>
      <c r="E62" s="329"/>
      <c r="F62" s="330" t="s">
        <v>60</v>
      </c>
      <c r="G62" s="330"/>
      <c r="H62" s="8" t="s">
        <v>12</v>
      </c>
      <c r="I62" s="22"/>
      <c r="J62" s="23"/>
      <c r="K62" s="16"/>
    </row>
    <row r="63" spans="2:11" s="1" customFormat="1" ht="241.75" customHeight="1">
      <c r="B63" s="16">
        <v>30</v>
      </c>
      <c r="C63" s="328" t="s">
        <v>205</v>
      </c>
      <c r="D63" s="329"/>
      <c r="E63" s="329"/>
      <c r="F63" s="330" t="s">
        <v>62</v>
      </c>
      <c r="G63" s="330"/>
      <c r="H63" s="8" t="s">
        <v>27</v>
      </c>
      <c r="I63" s="22"/>
      <c r="J63" s="23"/>
      <c r="K63" s="16"/>
    </row>
    <row r="64" spans="2:11" s="1" customFormat="1" ht="248.95" customHeight="1">
      <c r="B64" s="16">
        <v>31</v>
      </c>
      <c r="C64" s="329" t="s">
        <v>206</v>
      </c>
      <c r="D64" s="329"/>
      <c r="E64" s="329"/>
      <c r="F64" s="330" t="s">
        <v>64</v>
      </c>
      <c r="G64" s="330"/>
      <c r="H64" s="8" t="s">
        <v>65</v>
      </c>
      <c r="I64" s="22"/>
      <c r="J64" s="23"/>
      <c r="K64" s="16"/>
    </row>
    <row r="65" spans="2:11" s="1" customFormat="1" ht="138.05000000000001" customHeight="1">
      <c r="B65" s="16">
        <v>32</v>
      </c>
      <c r="C65" s="328" t="s">
        <v>207</v>
      </c>
      <c r="D65" s="329"/>
      <c r="E65" s="329"/>
      <c r="F65" s="330" t="s">
        <v>67</v>
      </c>
      <c r="G65" s="330"/>
      <c r="H65" s="8" t="s">
        <v>208</v>
      </c>
      <c r="I65" s="22"/>
      <c r="J65" s="23"/>
      <c r="K65" s="16"/>
    </row>
    <row r="66" spans="2:11" s="1" customFormat="1" ht="166.85" customHeight="1">
      <c r="B66" s="16">
        <v>33</v>
      </c>
      <c r="C66" s="328" t="s">
        <v>209</v>
      </c>
      <c r="D66" s="329"/>
      <c r="E66" s="329"/>
      <c r="F66" s="330" t="s">
        <v>69</v>
      </c>
      <c r="G66" s="330"/>
      <c r="H66" s="8" t="s">
        <v>65</v>
      </c>
      <c r="I66" s="22"/>
      <c r="J66" s="23"/>
      <c r="K66" s="16"/>
    </row>
    <row r="67" spans="2:11" s="1" customFormat="1" ht="165.05" customHeight="1">
      <c r="B67" s="16">
        <v>34</v>
      </c>
      <c r="C67" s="328" t="s">
        <v>210</v>
      </c>
      <c r="D67" s="329"/>
      <c r="E67" s="329"/>
      <c r="F67" s="330" t="s">
        <v>71</v>
      </c>
      <c r="G67" s="330"/>
      <c r="H67" s="8" t="s">
        <v>25</v>
      </c>
      <c r="I67" s="16"/>
      <c r="J67" s="23"/>
      <c r="K67" s="16"/>
    </row>
    <row r="68" spans="2:11" s="1" customFormat="1" ht="409.35" customHeight="1">
      <c r="B68" s="16">
        <v>35</v>
      </c>
      <c r="C68" s="328" t="s">
        <v>211</v>
      </c>
      <c r="D68" s="329"/>
      <c r="E68" s="329"/>
      <c r="F68" s="330" t="s">
        <v>72</v>
      </c>
      <c r="G68" s="330"/>
      <c r="H68" s="8" t="s">
        <v>21</v>
      </c>
      <c r="I68" s="16"/>
      <c r="J68" s="23"/>
      <c r="K68" s="16"/>
    </row>
    <row r="69" spans="2:11" s="1" customFormat="1" ht="201.05" customHeight="1">
      <c r="B69" s="16">
        <v>36</v>
      </c>
      <c r="C69" s="328" t="s">
        <v>212</v>
      </c>
      <c r="D69" s="329"/>
      <c r="E69" s="329"/>
      <c r="F69" s="330" t="s">
        <v>115</v>
      </c>
      <c r="G69" s="330"/>
      <c r="H69" s="16" t="s">
        <v>17</v>
      </c>
      <c r="I69" s="16"/>
      <c r="J69" s="23"/>
      <c r="K69" s="16"/>
    </row>
    <row r="70" spans="2:11" s="1" customFormat="1" ht="201.05" customHeight="1">
      <c r="B70" s="16">
        <v>37</v>
      </c>
      <c r="C70" s="328" t="s">
        <v>213</v>
      </c>
      <c r="D70" s="329"/>
      <c r="E70" s="329"/>
      <c r="F70" s="330" t="s">
        <v>75</v>
      </c>
      <c r="G70" s="330"/>
      <c r="H70" s="16" t="s">
        <v>17</v>
      </c>
      <c r="I70" s="16"/>
      <c r="J70" s="23"/>
      <c r="K70" s="16"/>
    </row>
    <row r="71" spans="2:11" s="1" customFormat="1" ht="140.94999999999999" customHeight="1">
      <c r="B71" s="16">
        <v>38</v>
      </c>
      <c r="C71" s="329" t="s">
        <v>76</v>
      </c>
      <c r="D71" s="329"/>
      <c r="E71" s="329"/>
      <c r="F71" s="334" t="s">
        <v>77</v>
      </c>
      <c r="G71" s="334"/>
      <c r="H71" s="16" t="s">
        <v>17</v>
      </c>
      <c r="I71" s="24"/>
      <c r="J71" s="23"/>
      <c r="K71" s="16"/>
    </row>
    <row r="72" spans="2:11" s="1" customFormat="1" ht="228.7" customHeight="1">
      <c r="B72" s="16">
        <v>39</v>
      </c>
      <c r="C72" s="329" t="s">
        <v>79</v>
      </c>
      <c r="D72" s="329"/>
      <c r="E72" s="329"/>
      <c r="F72" s="334" t="s">
        <v>80</v>
      </c>
      <c r="G72" s="334"/>
      <c r="H72" s="16" t="s">
        <v>17</v>
      </c>
      <c r="I72" s="24"/>
      <c r="J72" s="23"/>
      <c r="K72" s="16"/>
    </row>
    <row r="73" spans="2:11" s="1" customFormat="1" ht="228.7" customHeight="1">
      <c r="B73" s="16">
        <v>40</v>
      </c>
      <c r="C73" s="333" t="s">
        <v>82</v>
      </c>
      <c r="D73" s="333"/>
      <c r="E73" s="333"/>
      <c r="F73" s="334" t="s">
        <v>83</v>
      </c>
      <c r="G73" s="334"/>
      <c r="H73" s="16" t="s">
        <v>78</v>
      </c>
      <c r="I73" s="24"/>
      <c r="J73" s="23"/>
      <c r="K73" s="16"/>
    </row>
    <row r="74" spans="2:11" s="1" customFormat="1" ht="228.7" customHeight="1">
      <c r="B74" s="16">
        <v>41</v>
      </c>
      <c r="C74" s="329" t="s">
        <v>84</v>
      </c>
      <c r="D74" s="329"/>
      <c r="E74" s="329"/>
      <c r="F74" s="330" t="s">
        <v>85</v>
      </c>
      <c r="G74" s="330"/>
      <c r="H74" s="8" t="s">
        <v>81</v>
      </c>
      <c r="I74" s="16"/>
      <c r="J74" s="23"/>
      <c r="K74" s="16"/>
    </row>
    <row r="75" spans="2:11" s="1" customFormat="1" ht="201.05" customHeight="1">
      <c r="B75" s="16">
        <v>42</v>
      </c>
      <c r="C75" s="333" t="s">
        <v>86</v>
      </c>
      <c r="D75" s="333"/>
      <c r="E75" s="333"/>
      <c r="F75" s="330" t="s">
        <v>87</v>
      </c>
      <c r="G75" s="330"/>
      <c r="H75" s="8" t="s">
        <v>81</v>
      </c>
      <c r="I75" s="16"/>
      <c r="J75" s="23"/>
      <c r="K75" s="16"/>
    </row>
    <row r="76" spans="2:11" s="1" customFormat="1" ht="145.80000000000001" customHeight="1">
      <c r="B76" s="16">
        <v>43</v>
      </c>
      <c r="C76" s="329" t="s">
        <v>89</v>
      </c>
      <c r="D76" s="329"/>
      <c r="E76" s="329"/>
      <c r="F76" s="330" t="s">
        <v>87</v>
      </c>
      <c r="G76" s="330"/>
      <c r="H76" s="8" t="s">
        <v>27</v>
      </c>
      <c r="I76" s="16"/>
      <c r="J76" s="23"/>
      <c r="K76" s="16"/>
    </row>
    <row r="77" spans="2:11" s="1" customFormat="1" ht="161.55000000000001" customHeight="1">
      <c r="B77" s="16">
        <v>44</v>
      </c>
      <c r="C77" s="329" t="s">
        <v>91</v>
      </c>
      <c r="D77" s="329"/>
      <c r="E77" s="329"/>
      <c r="F77" s="330" t="s">
        <v>92</v>
      </c>
      <c r="G77" s="330"/>
      <c r="H77" s="8" t="s">
        <v>17</v>
      </c>
      <c r="I77" s="16"/>
      <c r="J77" s="23"/>
      <c r="K77" s="16"/>
    </row>
    <row r="78" spans="2:11" s="1" customFormat="1" ht="161.55000000000001" customHeight="1">
      <c r="B78" s="16">
        <v>45</v>
      </c>
      <c r="C78" s="329" t="s">
        <v>214</v>
      </c>
      <c r="D78" s="329"/>
      <c r="E78" s="329"/>
      <c r="F78" s="330" t="s">
        <v>94</v>
      </c>
      <c r="G78" s="330"/>
      <c r="H78" s="8" t="s">
        <v>215</v>
      </c>
      <c r="I78" s="22">
        <v>0</v>
      </c>
      <c r="J78" s="23"/>
      <c r="K78" s="16"/>
    </row>
    <row r="79" spans="2:11" s="1" customFormat="1" ht="136.44999999999999" customHeight="1">
      <c r="B79" s="16">
        <v>46</v>
      </c>
      <c r="C79" s="329" t="s">
        <v>216</v>
      </c>
      <c r="D79" s="329"/>
      <c r="E79" s="329"/>
      <c r="F79" s="330" t="s">
        <v>96</v>
      </c>
      <c r="G79" s="330"/>
      <c r="H79" s="8" t="s">
        <v>17</v>
      </c>
      <c r="I79" s="22">
        <v>0</v>
      </c>
      <c r="J79" s="23"/>
      <c r="K79" s="16"/>
    </row>
    <row r="80" spans="2:11" s="1" customFormat="1" ht="167.95" customHeight="1">
      <c r="B80" s="16">
        <v>47</v>
      </c>
      <c r="C80" s="329" t="s">
        <v>97</v>
      </c>
      <c r="D80" s="329"/>
      <c r="E80" s="329"/>
      <c r="F80" s="330" t="s">
        <v>98</v>
      </c>
      <c r="G80" s="330"/>
      <c r="H80" s="8" t="s">
        <v>78</v>
      </c>
      <c r="I80" s="22"/>
      <c r="J80" s="23"/>
      <c r="K80" s="16">
        <v>0</v>
      </c>
    </row>
    <row r="81" spans="2:11" s="1" customFormat="1" ht="176.5" customHeight="1">
      <c r="B81" s="16">
        <v>48</v>
      </c>
      <c r="C81" s="329" t="s">
        <v>99</v>
      </c>
      <c r="D81" s="329"/>
      <c r="E81" s="329"/>
      <c r="F81" s="331" t="s">
        <v>100</v>
      </c>
      <c r="G81" s="332"/>
      <c r="H81" s="16" t="s">
        <v>217</v>
      </c>
      <c r="I81" s="22">
        <f>J21</f>
        <v>26</v>
      </c>
      <c r="J81" s="20"/>
      <c r="K81" s="20"/>
    </row>
    <row r="82" spans="2:11" s="1" customFormat="1" ht="162.65" customHeight="1">
      <c r="B82" s="16">
        <v>49</v>
      </c>
      <c r="C82" s="333" t="s">
        <v>102</v>
      </c>
      <c r="D82" s="333"/>
      <c r="E82" s="333"/>
      <c r="F82" s="331" t="s">
        <v>258</v>
      </c>
      <c r="G82" s="332"/>
      <c r="H82" s="16" t="s">
        <v>15</v>
      </c>
      <c r="I82" s="16"/>
      <c r="J82" s="16"/>
      <c r="K82" s="16"/>
    </row>
    <row r="83" spans="2:11" s="1" customFormat="1" ht="196.4" customHeight="1">
      <c r="B83" s="16">
        <v>50</v>
      </c>
      <c r="C83" s="333" t="s">
        <v>104</v>
      </c>
      <c r="D83" s="333"/>
      <c r="E83" s="333"/>
      <c r="F83" s="331" t="s">
        <v>105</v>
      </c>
      <c r="G83" s="332"/>
      <c r="H83" s="16" t="s">
        <v>217</v>
      </c>
      <c r="I83" s="16"/>
      <c r="J83" s="16"/>
      <c r="K83" s="16"/>
    </row>
    <row r="84" spans="2:11" s="1" customFormat="1">
      <c r="B84" s="325" t="s">
        <v>219</v>
      </c>
      <c r="C84" s="326"/>
      <c r="D84" s="327"/>
      <c r="E84" s="17" t="s">
        <v>220</v>
      </c>
      <c r="F84" s="17"/>
      <c r="G84" s="17" t="s">
        <v>221</v>
      </c>
      <c r="H84" s="17" t="s">
        <v>222</v>
      </c>
      <c r="I84" s="7" t="s">
        <v>223</v>
      </c>
      <c r="J84" s="17" t="s">
        <v>5</v>
      </c>
      <c r="K84" s="17" t="s">
        <v>4</v>
      </c>
    </row>
    <row r="85" spans="2:11" s="1" customFormat="1" ht="14.5" customHeight="1">
      <c r="B85" s="7"/>
      <c r="C85" s="7"/>
      <c r="D85" s="7"/>
      <c r="E85" s="17"/>
      <c r="F85" s="17"/>
      <c r="G85" s="17"/>
      <c r="H85" s="17"/>
      <c r="I85" s="7"/>
      <c r="J85" s="17"/>
      <c r="K85" s="17"/>
    </row>
    <row r="86" spans="2:11" s="1" customFormat="1" ht="23.95" customHeight="1">
      <c r="B86" s="14"/>
      <c r="C86" s="7"/>
      <c r="D86" s="7"/>
      <c r="E86" s="17"/>
      <c r="F86" s="17"/>
      <c r="G86" s="17"/>
      <c r="H86" s="17"/>
      <c r="I86" s="7"/>
      <c r="J86" s="17"/>
      <c r="K86" s="17"/>
    </row>
    <row r="87" spans="2:11" s="1" customFormat="1">
      <c r="B87" s="328" t="s">
        <v>224</v>
      </c>
      <c r="C87" s="328"/>
      <c r="D87" s="328"/>
      <c r="E87" s="328"/>
      <c r="F87" s="13"/>
      <c r="G87" s="13"/>
      <c r="H87" s="13"/>
      <c r="I87" s="8"/>
      <c r="J87" s="14"/>
      <c r="K87" s="17"/>
    </row>
    <row r="88" spans="2:11" s="1" customFormat="1">
      <c r="B88" s="317" t="s">
        <v>309</v>
      </c>
      <c r="C88" s="317"/>
      <c r="D88" s="317"/>
      <c r="E88" s="7">
        <v>0</v>
      </c>
      <c r="F88" s="13"/>
      <c r="G88" s="8"/>
      <c r="H88" s="8"/>
      <c r="I88" s="24"/>
      <c r="J88" s="33">
        <v>0</v>
      </c>
      <c r="K88" s="17"/>
    </row>
    <row r="89" spans="2:11" s="1" customFormat="1">
      <c r="B89" s="318" t="s">
        <v>227</v>
      </c>
      <c r="C89" s="318"/>
      <c r="D89" s="318"/>
      <c r="E89" s="5"/>
      <c r="F89" s="13"/>
      <c r="G89" s="13"/>
      <c r="H89" s="13"/>
      <c r="I89" s="24"/>
      <c r="J89" s="33">
        <v>0</v>
      </c>
      <c r="K89" s="8" t="s">
        <v>21</v>
      </c>
    </row>
    <row r="90" spans="2:11" s="1" customFormat="1">
      <c r="B90" s="8"/>
      <c r="C90" s="31"/>
      <c r="D90" s="8"/>
      <c r="E90" s="5"/>
      <c r="F90" s="13"/>
      <c r="G90" s="13"/>
      <c r="H90" s="13"/>
      <c r="I90" s="24"/>
      <c r="J90" s="8"/>
      <c r="K90" s="8"/>
    </row>
    <row r="91" spans="2:11" s="1" customFormat="1">
      <c r="B91" s="14"/>
      <c r="C91" s="8"/>
      <c r="D91" s="8"/>
      <c r="E91" s="13"/>
      <c r="F91" s="13"/>
      <c r="G91" s="13"/>
      <c r="H91" s="13"/>
      <c r="I91" s="8"/>
      <c r="J91" s="13"/>
      <c r="K91" s="14"/>
    </row>
    <row r="92" spans="2:11" s="1" customFormat="1">
      <c r="B92" s="324" t="s">
        <v>679</v>
      </c>
      <c r="C92" s="324"/>
      <c r="D92" s="324"/>
      <c r="E92" s="5"/>
      <c r="F92" s="13"/>
      <c r="G92" s="13"/>
      <c r="H92" s="13"/>
      <c r="I92" s="24"/>
      <c r="J92" s="8"/>
      <c r="K92" s="8"/>
    </row>
    <row r="93" spans="2:11" s="1" customFormat="1">
      <c r="B93" s="317" t="s">
        <v>499</v>
      </c>
      <c r="C93" s="317"/>
      <c r="D93" s="317"/>
      <c r="E93" s="5"/>
      <c r="F93" s="5"/>
      <c r="G93" s="13"/>
      <c r="H93" s="13"/>
      <c r="I93" s="8"/>
      <c r="J93" s="33">
        <f>J20</f>
        <v>11</v>
      </c>
      <c r="K93" s="8"/>
    </row>
    <row r="94" spans="2:11" s="1" customFormat="1">
      <c r="B94" s="317" t="s">
        <v>230</v>
      </c>
      <c r="C94" s="317"/>
      <c r="D94" s="317"/>
      <c r="E94" s="5"/>
      <c r="F94" s="5"/>
      <c r="G94" s="13"/>
      <c r="H94" s="13"/>
      <c r="I94" s="8"/>
      <c r="J94" s="33">
        <f>J93*0.1</f>
        <v>1.1000000000000001</v>
      </c>
      <c r="K94" s="8"/>
    </row>
    <row r="95" spans="2:11" s="1" customFormat="1">
      <c r="B95" s="318" t="s">
        <v>227</v>
      </c>
      <c r="C95" s="318"/>
      <c r="D95" s="318"/>
      <c r="E95" s="5"/>
      <c r="F95" s="5"/>
      <c r="G95" s="13"/>
      <c r="H95" s="13"/>
      <c r="I95" s="8"/>
      <c r="J95" s="33">
        <f>J93+J94</f>
        <v>12.1</v>
      </c>
      <c r="K95" s="14" t="s">
        <v>81</v>
      </c>
    </row>
    <row r="96" spans="2:11" s="1" customFormat="1">
      <c r="B96" s="318" t="s">
        <v>227</v>
      </c>
      <c r="C96" s="318"/>
      <c r="D96" s="318"/>
      <c r="E96" s="5"/>
      <c r="F96" s="5"/>
      <c r="G96" s="13"/>
      <c r="H96" s="13"/>
      <c r="I96" s="8"/>
      <c r="J96" s="33">
        <f>ROUNDUP(J95,0)</f>
        <v>13</v>
      </c>
      <c r="K96" s="14" t="s">
        <v>81</v>
      </c>
    </row>
  </sheetData>
  <mergeCells count="123">
    <mergeCell ref="E9:K9"/>
    <mergeCell ref="G13:I13"/>
    <mergeCell ref="C24:D24"/>
    <mergeCell ref="C25:D25"/>
    <mergeCell ref="C26:D26"/>
    <mergeCell ref="B31:J31"/>
    <mergeCell ref="C33:E33"/>
    <mergeCell ref="F33:G33"/>
    <mergeCell ref="C34:E34"/>
    <mergeCell ref="F34:G34"/>
    <mergeCell ref="J13:J14"/>
    <mergeCell ref="K13:K14"/>
    <mergeCell ref="F35:G35"/>
    <mergeCell ref="C36:E36"/>
    <mergeCell ref="F36:G36"/>
    <mergeCell ref="C37:E37"/>
    <mergeCell ref="F37:G37"/>
    <mergeCell ref="C38:E38"/>
    <mergeCell ref="F38:G38"/>
    <mergeCell ref="C39:E39"/>
    <mergeCell ref="F39:G39"/>
    <mergeCell ref="F40:G40"/>
    <mergeCell ref="C41:E41"/>
    <mergeCell ref="F41:G41"/>
    <mergeCell ref="C42:E42"/>
    <mergeCell ref="F42:G42"/>
    <mergeCell ref="C43:E43"/>
    <mergeCell ref="F43:G43"/>
    <mergeCell ref="C44:E44"/>
    <mergeCell ref="F44:G44"/>
    <mergeCell ref="F45:G45"/>
    <mergeCell ref="C46:E46"/>
    <mergeCell ref="F46:G46"/>
    <mergeCell ref="C47:E47"/>
    <mergeCell ref="F47:G47"/>
    <mergeCell ref="C48:E48"/>
    <mergeCell ref="F48:G48"/>
    <mergeCell ref="C49:E49"/>
    <mergeCell ref="F49:G49"/>
    <mergeCell ref="F50:G50"/>
    <mergeCell ref="C51:E51"/>
    <mergeCell ref="F51:G51"/>
    <mergeCell ref="C52:E52"/>
    <mergeCell ref="F52:G52"/>
    <mergeCell ref="C53:E53"/>
    <mergeCell ref="F53:G53"/>
    <mergeCell ref="C54:E54"/>
    <mergeCell ref="F54:G54"/>
    <mergeCell ref="F55:G55"/>
    <mergeCell ref="C56:E56"/>
    <mergeCell ref="F56:G56"/>
    <mergeCell ref="C57:E57"/>
    <mergeCell ref="F57:G57"/>
    <mergeCell ref="C58:E58"/>
    <mergeCell ref="F58:G58"/>
    <mergeCell ref="C59:E59"/>
    <mergeCell ref="F59:G59"/>
    <mergeCell ref="F60:G60"/>
    <mergeCell ref="C61:E61"/>
    <mergeCell ref="F61:G61"/>
    <mergeCell ref="C62:E62"/>
    <mergeCell ref="F62:G62"/>
    <mergeCell ref="C63:E63"/>
    <mergeCell ref="F63:G63"/>
    <mergeCell ref="C64:E64"/>
    <mergeCell ref="F64:G64"/>
    <mergeCell ref="F65:G65"/>
    <mergeCell ref="C66:E66"/>
    <mergeCell ref="F66:G66"/>
    <mergeCell ref="C67:E67"/>
    <mergeCell ref="F67:G67"/>
    <mergeCell ref="C68:E68"/>
    <mergeCell ref="F68:G68"/>
    <mergeCell ref="C69:E69"/>
    <mergeCell ref="F69:G69"/>
    <mergeCell ref="F70:G70"/>
    <mergeCell ref="C71:E71"/>
    <mergeCell ref="F71:G71"/>
    <mergeCell ref="C72:E72"/>
    <mergeCell ref="F72:G72"/>
    <mergeCell ref="C73:E73"/>
    <mergeCell ref="F73:G73"/>
    <mergeCell ref="C74:E74"/>
    <mergeCell ref="F74:G74"/>
    <mergeCell ref="F80:G80"/>
    <mergeCell ref="C81:E81"/>
    <mergeCell ref="F81:G81"/>
    <mergeCell ref="C82:E82"/>
    <mergeCell ref="F82:G82"/>
    <mergeCell ref="C83:E83"/>
    <mergeCell ref="F83:G83"/>
    <mergeCell ref="B84:D84"/>
    <mergeCell ref="C75:E75"/>
    <mergeCell ref="F75:G75"/>
    <mergeCell ref="C76:E76"/>
    <mergeCell ref="F76:G76"/>
    <mergeCell ref="C77:E77"/>
    <mergeCell ref="F77:G77"/>
    <mergeCell ref="C78:E78"/>
    <mergeCell ref="F78:G78"/>
    <mergeCell ref="C79:E79"/>
    <mergeCell ref="F79:G79"/>
    <mergeCell ref="B87:E87"/>
    <mergeCell ref="B88:D88"/>
    <mergeCell ref="B89:D89"/>
    <mergeCell ref="B92:D92"/>
    <mergeCell ref="B93:D93"/>
    <mergeCell ref="B94:D94"/>
    <mergeCell ref="B95:D95"/>
    <mergeCell ref="B96:D96"/>
    <mergeCell ref="B13:B14"/>
    <mergeCell ref="C13:C14"/>
    <mergeCell ref="D13:D14"/>
    <mergeCell ref="E13:E14"/>
    <mergeCell ref="C80:E80"/>
    <mergeCell ref="C70:E70"/>
    <mergeCell ref="C65:E65"/>
    <mergeCell ref="C60:E60"/>
    <mergeCell ref="C55:E55"/>
    <mergeCell ref="C50:E50"/>
    <mergeCell ref="C45:E45"/>
    <mergeCell ref="C40:E40"/>
    <mergeCell ref="C35:E35"/>
  </mergeCells>
  <pageMargins left="0.75" right="0.75" top="1" bottom="1" header="0.5" footer="0.5"/>
  <pageSetup scale="3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B2:K85"/>
  <sheetViews>
    <sheetView view="pageBreakPreview" zoomScale="71" zoomScaleNormal="47"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680</v>
      </c>
    </row>
    <row r="3" spans="2:11" ht="21.05" customHeight="1">
      <c r="B3" s="5" t="s">
        <v>118</v>
      </c>
      <c r="C3" s="7"/>
      <c r="E3" s="2" t="s">
        <v>681</v>
      </c>
    </row>
    <row r="4" spans="2:11" ht="21.05" customHeight="1">
      <c r="B4" s="5" t="s">
        <v>119</v>
      </c>
      <c r="C4" s="8" t="s">
        <v>298</v>
      </c>
    </row>
    <row r="5" spans="2:11" ht="21.05" customHeight="1">
      <c r="B5" s="5" t="s">
        <v>122</v>
      </c>
      <c r="C5" s="7" t="s">
        <v>682</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130</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t="s">
        <v>683</v>
      </c>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4" t="s">
        <v>252</v>
      </c>
      <c r="C15" s="8" t="s">
        <v>145</v>
      </c>
      <c r="D15" s="8" t="s">
        <v>666</v>
      </c>
      <c r="E15" s="14" t="s">
        <v>667</v>
      </c>
      <c r="F15" s="8">
        <v>2</v>
      </c>
      <c r="G15" s="8">
        <v>5.5</v>
      </c>
      <c r="H15" s="13"/>
      <c r="I15" s="13"/>
      <c r="J15" s="8">
        <f>F15*G15</f>
        <v>11</v>
      </c>
      <c r="K15" s="14" t="s">
        <v>684</v>
      </c>
    </row>
    <row r="16" spans="2:11" ht="29.6">
      <c r="B16" s="8" t="s">
        <v>668</v>
      </c>
      <c r="C16" s="8" t="s">
        <v>445</v>
      </c>
      <c r="D16" s="8" t="s">
        <v>445</v>
      </c>
      <c r="E16" s="8" t="s">
        <v>669</v>
      </c>
      <c r="F16" s="8">
        <v>15</v>
      </c>
      <c r="G16" s="8"/>
      <c r="H16" s="13"/>
      <c r="I16" s="13"/>
      <c r="J16" s="8">
        <v>15</v>
      </c>
      <c r="K16" s="20" t="s">
        <v>670</v>
      </c>
    </row>
    <row r="17" spans="2:11">
      <c r="B17" s="14"/>
      <c r="C17" s="8"/>
      <c r="D17" s="8"/>
      <c r="E17" s="13"/>
      <c r="F17" s="13"/>
      <c r="G17" s="8"/>
      <c r="H17" s="13"/>
      <c r="I17" s="13"/>
      <c r="J17" s="8"/>
      <c r="K17" s="14"/>
    </row>
    <row r="18" spans="2:11" ht="22.35" customHeight="1">
      <c r="B18" s="6" t="s">
        <v>167</v>
      </c>
      <c r="C18" s="7"/>
      <c r="D18" s="7"/>
      <c r="E18" s="6"/>
      <c r="F18" s="6"/>
      <c r="G18" s="15"/>
      <c r="H18" s="13"/>
      <c r="I18" s="12"/>
      <c r="J18" s="21"/>
      <c r="K18" s="14"/>
    </row>
    <row r="19" spans="2:11" ht="58.05" customHeight="1">
      <c r="B19" s="6"/>
      <c r="C19" s="20" t="s">
        <v>685</v>
      </c>
      <c r="D19" s="14"/>
      <c r="E19" s="16"/>
      <c r="F19" s="16"/>
      <c r="G19" s="8"/>
      <c r="H19" s="8"/>
      <c r="I19" s="7" t="s">
        <v>81</v>
      </c>
      <c r="J19" s="8">
        <f>J15</f>
        <v>11</v>
      </c>
      <c r="K19" s="14"/>
    </row>
    <row r="20" spans="2:11" ht="38.1" customHeight="1">
      <c r="B20" s="6"/>
      <c r="C20" s="16" t="s">
        <v>686</v>
      </c>
      <c r="D20" s="14"/>
      <c r="E20" s="16"/>
      <c r="F20" s="16"/>
      <c r="G20" s="8"/>
      <c r="H20" s="8"/>
      <c r="I20" s="7" t="s">
        <v>27</v>
      </c>
      <c r="J20" s="8">
        <f>J16*2</f>
        <v>30</v>
      </c>
      <c r="K20" s="14"/>
    </row>
    <row r="21" spans="2:11" ht="22.35" customHeight="1">
      <c r="B21" s="6"/>
      <c r="C21" s="17"/>
      <c r="D21" s="14"/>
      <c r="E21" s="16"/>
      <c r="F21" s="16"/>
      <c r="G21" s="8"/>
      <c r="H21" s="8"/>
      <c r="I21" s="7"/>
      <c r="J21" s="21"/>
      <c r="K21" s="14"/>
    </row>
    <row r="22" spans="2:11">
      <c r="B22" s="324" t="s">
        <v>171</v>
      </c>
      <c r="C22" s="324"/>
      <c r="D22" s="324"/>
      <c r="E22" s="324"/>
      <c r="F22" s="324"/>
      <c r="G22" s="324"/>
      <c r="H22" s="324"/>
      <c r="I22" s="324"/>
      <c r="J22" s="324"/>
      <c r="K22" s="14"/>
    </row>
    <row r="23" spans="2:11">
      <c r="B23" s="8"/>
      <c r="C23" s="8"/>
      <c r="D23" s="8"/>
      <c r="E23" s="13"/>
      <c r="F23" s="13"/>
      <c r="G23" s="13"/>
      <c r="H23" s="13"/>
      <c r="I23" s="13"/>
      <c r="J23" s="13"/>
      <c r="K23" s="14"/>
    </row>
    <row r="24" spans="2:11" s="1" customFormat="1" ht="29.1" customHeight="1">
      <c r="B24" s="6" t="s">
        <v>1</v>
      </c>
      <c r="C24" s="337" t="s">
        <v>2</v>
      </c>
      <c r="D24" s="337"/>
      <c r="E24" s="337"/>
      <c r="F24" s="337" t="s">
        <v>3</v>
      </c>
      <c r="G24" s="337"/>
      <c r="H24" s="7" t="s">
        <v>4</v>
      </c>
      <c r="I24" s="7" t="s">
        <v>5</v>
      </c>
      <c r="J24" s="7" t="s">
        <v>172</v>
      </c>
      <c r="K24" s="7" t="s">
        <v>173</v>
      </c>
    </row>
    <row r="25" spans="2:11" s="1" customFormat="1" ht="162" customHeight="1">
      <c r="B25" s="16">
        <v>1</v>
      </c>
      <c r="C25" s="328" t="s">
        <v>174</v>
      </c>
      <c r="D25" s="329"/>
      <c r="E25" s="329"/>
      <c r="F25" s="330" t="s">
        <v>8</v>
      </c>
      <c r="G25" s="330"/>
      <c r="H25" s="8" t="s">
        <v>175</v>
      </c>
      <c r="I25" s="22">
        <v>1</v>
      </c>
      <c r="J25" s="23"/>
      <c r="K25" s="16"/>
    </row>
    <row r="26" spans="2:11" s="1" customFormat="1" ht="209.6" customHeight="1">
      <c r="B26" s="16">
        <v>2</v>
      </c>
      <c r="C26" s="328" t="s">
        <v>176</v>
      </c>
      <c r="D26" s="329"/>
      <c r="E26" s="329"/>
      <c r="F26" s="330" t="s">
        <v>11</v>
      </c>
      <c r="G26" s="330"/>
      <c r="H26" s="16" t="s">
        <v>12</v>
      </c>
      <c r="I26" s="16"/>
      <c r="J26" s="23"/>
      <c r="K26" s="16"/>
    </row>
    <row r="27" spans="2:11" s="1" customFormat="1" ht="236.6" customHeight="1">
      <c r="B27" s="16">
        <v>3</v>
      </c>
      <c r="C27" s="328" t="s">
        <v>177</v>
      </c>
      <c r="D27" s="329"/>
      <c r="E27" s="329"/>
      <c r="F27" s="330" t="s">
        <v>14</v>
      </c>
      <c r="G27" s="330"/>
      <c r="H27" s="16" t="s">
        <v>15</v>
      </c>
      <c r="I27" s="16"/>
      <c r="J27" s="23"/>
      <c r="K27" s="16"/>
    </row>
    <row r="28" spans="2:11" s="1" customFormat="1" ht="194.95" customHeight="1">
      <c r="B28" s="16">
        <v>4</v>
      </c>
      <c r="C28" s="328" t="s">
        <v>178</v>
      </c>
      <c r="D28" s="329"/>
      <c r="E28" s="329"/>
      <c r="F28" s="330" t="s">
        <v>16</v>
      </c>
      <c r="G28" s="330"/>
      <c r="H28" s="16" t="s">
        <v>17</v>
      </c>
      <c r="I28" s="16"/>
      <c r="J28" s="23"/>
      <c r="K28" s="16"/>
    </row>
    <row r="29" spans="2:11" s="1" customFormat="1" ht="88.4" customHeight="1">
      <c r="B29" s="16">
        <v>5</v>
      </c>
      <c r="C29" s="328" t="s">
        <v>179</v>
      </c>
      <c r="D29" s="329"/>
      <c r="E29" s="329"/>
      <c r="F29" s="330" t="s">
        <v>112</v>
      </c>
      <c r="G29" s="330"/>
      <c r="H29" s="16" t="s">
        <v>12</v>
      </c>
      <c r="I29" s="22"/>
      <c r="J29" s="23"/>
      <c r="K29" s="16"/>
    </row>
    <row r="30" spans="2:11" s="1" customFormat="1" ht="272.60000000000002" customHeight="1">
      <c r="B30" s="16">
        <v>6</v>
      </c>
      <c r="C30" s="328" t="s">
        <v>180</v>
      </c>
      <c r="D30" s="329"/>
      <c r="E30" s="329"/>
      <c r="F30" s="330" t="s">
        <v>20</v>
      </c>
      <c r="G30" s="330"/>
      <c r="H30" s="8" t="s">
        <v>21</v>
      </c>
      <c r="I30" s="22"/>
      <c r="J30" s="23"/>
      <c r="K30" s="16"/>
    </row>
    <row r="31" spans="2:11" s="1" customFormat="1" ht="192.05" customHeight="1">
      <c r="B31" s="16">
        <v>7</v>
      </c>
      <c r="C31" s="328" t="s">
        <v>181</v>
      </c>
      <c r="D31" s="329"/>
      <c r="E31" s="329"/>
      <c r="F31" s="330" t="s">
        <v>22</v>
      </c>
      <c r="G31" s="330"/>
      <c r="H31" s="8" t="s">
        <v>23</v>
      </c>
      <c r="I31" s="16"/>
      <c r="J31" s="23"/>
      <c r="K31" s="16"/>
    </row>
    <row r="32" spans="2:11" s="1" customFormat="1" ht="233.2" customHeight="1">
      <c r="B32" s="16">
        <v>8</v>
      </c>
      <c r="C32" s="328" t="s">
        <v>182</v>
      </c>
      <c r="D32" s="329"/>
      <c r="E32" s="329"/>
      <c r="F32" s="330" t="s">
        <v>183</v>
      </c>
      <c r="G32" s="330"/>
      <c r="H32" s="8" t="s">
        <v>25</v>
      </c>
      <c r="I32" s="16"/>
      <c r="J32" s="23"/>
      <c r="K32" s="16"/>
    </row>
    <row r="33" spans="2:11" s="1" customFormat="1" ht="292.35000000000002" customHeight="1">
      <c r="B33" s="16">
        <v>9</v>
      </c>
      <c r="C33" s="328" t="s">
        <v>184</v>
      </c>
      <c r="D33" s="329"/>
      <c r="E33" s="329"/>
      <c r="F33" s="330" t="s">
        <v>26</v>
      </c>
      <c r="G33" s="330"/>
      <c r="H33" s="8" t="s">
        <v>27</v>
      </c>
      <c r="I33" s="16"/>
      <c r="J33" s="23"/>
      <c r="K33" s="16"/>
    </row>
    <row r="34" spans="2:11" s="1" customFormat="1" ht="263.10000000000002" customHeight="1">
      <c r="B34" s="16">
        <v>10</v>
      </c>
      <c r="C34" s="328" t="s">
        <v>185</v>
      </c>
      <c r="D34" s="329"/>
      <c r="E34" s="329"/>
      <c r="F34" s="330" t="s">
        <v>29</v>
      </c>
      <c r="G34" s="330"/>
      <c r="H34" s="8" t="s">
        <v>27</v>
      </c>
      <c r="I34" s="16"/>
      <c r="J34" s="23"/>
      <c r="K34" s="16"/>
    </row>
    <row r="35" spans="2:11" s="1" customFormat="1" ht="248.95" customHeight="1">
      <c r="B35" s="16">
        <v>11</v>
      </c>
      <c r="C35" s="328" t="s">
        <v>186</v>
      </c>
      <c r="D35" s="329"/>
      <c r="E35" s="329"/>
      <c r="F35" s="330" t="s">
        <v>31</v>
      </c>
      <c r="G35" s="330"/>
      <c r="H35" s="8" t="s">
        <v>27</v>
      </c>
      <c r="I35" s="16"/>
      <c r="J35" s="23"/>
      <c r="K35" s="16"/>
    </row>
    <row r="36" spans="2:11" s="1" customFormat="1" ht="146.1" customHeight="1">
      <c r="B36" s="16">
        <v>12</v>
      </c>
      <c r="C36" s="328" t="s">
        <v>187</v>
      </c>
      <c r="D36" s="329"/>
      <c r="E36" s="329"/>
      <c r="F36" s="330" t="s">
        <v>33</v>
      </c>
      <c r="G36" s="330"/>
      <c r="H36" s="8" t="s">
        <v>27</v>
      </c>
      <c r="I36" s="16"/>
      <c r="J36" s="23"/>
      <c r="K36" s="16"/>
    </row>
    <row r="37" spans="2:11" s="1" customFormat="1" ht="282.7" customHeight="1">
      <c r="B37" s="16">
        <v>13</v>
      </c>
      <c r="C37" s="328" t="s">
        <v>188</v>
      </c>
      <c r="D37" s="329"/>
      <c r="E37" s="329"/>
      <c r="F37" s="330" t="s">
        <v>35</v>
      </c>
      <c r="G37" s="330"/>
      <c r="H37" s="8" t="s">
        <v>27</v>
      </c>
      <c r="I37" s="16"/>
      <c r="J37" s="23"/>
      <c r="K37" s="16"/>
    </row>
    <row r="38" spans="2:11" s="1" customFormat="1" ht="167.15" customHeight="1">
      <c r="B38" s="16">
        <v>14</v>
      </c>
      <c r="C38" s="328" t="s">
        <v>189</v>
      </c>
      <c r="D38" s="329"/>
      <c r="E38" s="329"/>
      <c r="F38" s="330" t="s">
        <v>37</v>
      </c>
      <c r="G38" s="330"/>
      <c r="H38" s="8" t="s">
        <v>27</v>
      </c>
      <c r="I38" s="16"/>
      <c r="J38" s="23"/>
      <c r="K38" s="16"/>
    </row>
    <row r="39" spans="2:11" s="1" customFormat="1" ht="270.64999999999998" customHeight="1">
      <c r="B39" s="16">
        <v>15</v>
      </c>
      <c r="C39" s="328" t="s">
        <v>190</v>
      </c>
      <c r="D39" s="329"/>
      <c r="E39" s="329"/>
      <c r="F39" s="330" t="s">
        <v>39</v>
      </c>
      <c r="G39" s="330"/>
      <c r="H39" s="16" t="s">
        <v>12</v>
      </c>
      <c r="I39" s="16"/>
      <c r="J39" s="23"/>
      <c r="K39" s="16"/>
    </row>
    <row r="40" spans="2:11" s="1" customFormat="1" ht="200.6" customHeight="1">
      <c r="B40" s="16">
        <v>16</v>
      </c>
      <c r="C40" s="328" t="s">
        <v>191</v>
      </c>
      <c r="D40" s="329"/>
      <c r="E40" s="329"/>
      <c r="F40" s="330" t="s">
        <v>40</v>
      </c>
      <c r="G40" s="330"/>
      <c r="H40" s="16"/>
      <c r="I40" s="16"/>
      <c r="J40" s="23"/>
      <c r="K40" s="16"/>
    </row>
    <row r="41" spans="2:11" s="1" customFormat="1" ht="53.2" customHeight="1">
      <c r="B41" s="16">
        <v>17</v>
      </c>
      <c r="C41" s="328" t="s">
        <v>41</v>
      </c>
      <c r="D41" s="328"/>
      <c r="E41" s="328"/>
      <c r="F41" s="330" t="s">
        <v>192</v>
      </c>
      <c r="G41" s="330"/>
      <c r="H41" s="7"/>
      <c r="I41" s="16"/>
      <c r="J41" s="23"/>
      <c r="K41" s="16"/>
    </row>
    <row r="42" spans="2:11" s="1" customFormat="1" ht="86.95" customHeight="1">
      <c r="B42" s="16">
        <v>18</v>
      </c>
      <c r="C42" s="328" t="s">
        <v>193</v>
      </c>
      <c r="D42" s="329"/>
      <c r="E42" s="329"/>
      <c r="F42" s="330" t="s">
        <v>43</v>
      </c>
      <c r="G42" s="330"/>
      <c r="H42" s="16" t="s">
        <v>12</v>
      </c>
      <c r="I42" s="16"/>
      <c r="J42" s="23"/>
      <c r="K42" s="16"/>
    </row>
    <row r="43" spans="2:11" s="1" customFormat="1" ht="163.44999999999999" customHeight="1">
      <c r="B43" s="16">
        <v>19</v>
      </c>
      <c r="C43" s="328" t="s">
        <v>194</v>
      </c>
      <c r="D43" s="329"/>
      <c r="E43" s="329"/>
      <c r="F43" s="330" t="s">
        <v>45</v>
      </c>
      <c r="G43" s="330"/>
      <c r="H43" s="16" t="s">
        <v>12</v>
      </c>
      <c r="I43" s="22"/>
      <c r="J43" s="23"/>
      <c r="K43" s="8"/>
    </row>
    <row r="44" spans="2:11" s="1" customFormat="1" ht="122.5" customHeight="1">
      <c r="B44" s="16">
        <v>20</v>
      </c>
      <c r="C44" s="328" t="s">
        <v>195</v>
      </c>
      <c r="D44" s="329"/>
      <c r="E44" s="329"/>
      <c r="F44" s="330" t="s">
        <v>47</v>
      </c>
      <c r="G44" s="330"/>
      <c r="H44" s="16" t="s">
        <v>12</v>
      </c>
      <c r="I44" s="22">
        <v>0</v>
      </c>
      <c r="J44" s="23"/>
      <c r="K44" s="16"/>
    </row>
    <row r="45" spans="2:11" s="1" customFormat="1" ht="104.15" customHeight="1">
      <c r="B45" s="16">
        <v>21</v>
      </c>
      <c r="C45" s="328" t="s">
        <v>196</v>
      </c>
      <c r="D45" s="329"/>
      <c r="E45" s="329"/>
      <c r="F45" s="330" t="s">
        <v>48</v>
      </c>
      <c r="G45" s="330"/>
      <c r="H45" s="16" t="s">
        <v>12</v>
      </c>
      <c r="I45" s="22">
        <v>0</v>
      </c>
      <c r="J45" s="23"/>
      <c r="K45" s="16"/>
    </row>
    <row r="46" spans="2:11" s="1" customFormat="1" ht="215.2" customHeight="1">
      <c r="B46" s="16">
        <v>22</v>
      </c>
      <c r="C46" s="328" t="s">
        <v>197</v>
      </c>
      <c r="D46" s="329"/>
      <c r="E46" s="329"/>
      <c r="F46" s="330" t="s">
        <v>50</v>
      </c>
      <c r="G46" s="330"/>
      <c r="H46" s="16" t="s">
        <v>12</v>
      </c>
      <c r="I46" s="16"/>
      <c r="J46" s="23"/>
      <c r="K46" s="16"/>
    </row>
    <row r="47" spans="2:11" s="1" customFormat="1" ht="32.15" customHeight="1">
      <c r="B47" s="16">
        <v>23</v>
      </c>
      <c r="C47" s="328" t="s">
        <v>51</v>
      </c>
      <c r="D47" s="328"/>
      <c r="E47" s="328"/>
      <c r="F47" s="330"/>
      <c r="G47" s="330"/>
      <c r="H47" s="6"/>
      <c r="I47" s="16"/>
      <c r="J47" s="23"/>
      <c r="K47" s="16"/>
    </row>
    <row r="48" spans="2:11" s="1" customFormat="1" ht="64.45" customHeight="1">
      <c r="B48" s="16">
        <v>24</v>
      </c>
      <c r="C48" s="328" t="s">
        <v>198</v>
      </c>
      <c r="D48" s="329"/>
      <c r="E48" s="329"/>
      <c r="F48" s="330" t="s">
        <v>54</v>
      </c>
      <c r="G48" s="330"/>
      <c r="H48" s="16"/>
      <c r="I48" s="16"/>
      <c r="J48" s="23"/>
      <c r="K48" s="14"/>
    </row>
    <row r="49" spans="2:11" s="1" customFormat="1" ht="102.7" customHeight="1">
      <c r="B49" s="16">
        <v>25</v>
      </c>
      <c r="C49" s="328" t="s">
        <v>199</v>
      </c>
      <c r="D49" s="329"/>
      <c r="E49" s="329"/>
      <c r="F49" s="330" t="s">
        <v>55</v>
      </c>
      <c r="G49" s="330"/>
      <c r="H49" s="8" t="s">
        <v>27</v>
      </c>
      <c r="I49" s="22"/>
      <c r="J49" s="23"/>
      <c r="K49" s="8"/>
    </row>
    <row r="50" spans="2:11" s="1" customFormat="1" ht="216.65" customHeight="1">
      <c r="B50" s="16">
        <v>26</v>
      </c>
      <c r="C50" s="328" t="s">
        <v>200</v>
      </c>
      <c r="D50" s="329"/>
      <c r="E50" s="329"/>
      <c r="F50" s="330" t="s">
        <v>56</v>
      </c>
      <c r="G50" s="330"/>
      <c r="H50" s="8" t="s">
        <v>27</v>
      </c>
      <c r="I50" s="16"/>
      <c r="J50" s="23"/>
      <c r="K50" s="16"/>
    </row>
    <row r="51" spans="2:11" s="1" customFormat="1" ht="180.65" customHeight="1">
      <c r="B51" s="16">
        <v>27</v>
      </c>
      <c r="C51" s="328" t="s">
        <v>201</v>
      </c>
      <c r="D51" s="329"/>
      <c r="E51" s="329"/>
      <c r="F51" s="330" t="s">
        <v>57</v>
      </c>
      <c r="G51" s="330"/>
      <c r="H51" s="8" t="s">
        <v>27</v>
      </c>
      <c r="I51" s="16"/>
      <c r="J51" s="23"/>
      <c r="K51" s="16"/>
    </row>
    <row r="52" spans="2:11" s="1" customFormat="1" ht="153" customHeight="1">
      <c r="B52" s="16">
        <v>28</v>
      </c>
      <c r="C52" s="329" t="s">
        <v>202</v>
      </c>
      <c r="D52" s="329"/>
      <c r="E52" s="329"/>
      <c r="F52" s="330" t="s">
        <v>203</v>
      </c>
      <c r="G52" s="330"/>
      <c r="H52" s="8" t="s">
        <v>12</v>
      </c>
      <c r="I52" s="22">
        <f>J85</f>
        <v>13</v>
      </c>
      <c r="J52" s="23"/>
      <c r="K52" s="16"/>
    </row>
    <row r="53" spans="2:11" s="1" customFormat="1" ht="111.7" customHeight="1">
      <c r="B53" s="16">
        <v>29</v>
      </c>
      <c r="C53" s="328" t="s">
        <v>204</v>
      </c>
      <c r="D53" s="329"/>
      <c r="E53" s="329"/>
      <c r="F53" s="330" t="s">
        <v>60</v>
      </c>
      <c r="G53" s="330"/>
      <c r="H53" s="8" t="s">
        <v>12</v>
      </c>
      <c r="I53" s="22"/>
      <c r="J53" s="23"/>
      <c r="K53" s="16"/>
    </row>
    <row r="54" spans="2:11" s="1" customFormat="1" ht="242.2" customHeight="1">
      <c r="B54" s="16">
        <v>30</v>
      </c>
      <c r="C54" s="328" t="s">
        <v>205</v>
      </c>
      <c r="D54" s="329"/>
      <c r="E54" s="329"/>
      <c r="F54" s="330" t="s">
        <v>62</v>
      </c>
      <c r="G54" s="330"/>
      <c r="H54" s="8" t="s">
        <v>27</v>
      </c>
      <c r="I54" s="22"/>
      <c r="J54" s="23"/>
      <c r="K54" s="16"/>
    </row>
    <row r="55" spans="2:11" s="1" customFormat="1" ht="248.95" customHeight="1">
      <c r="B55" s="16">
        <v>31</v>
      </c>
      <c r="C55" s="329" t="s">
        <v>206</v>
      </c>
      <c r="D55" s="329"/>
      <c r="E55" s="329"/>
      <c r="F55" s="330" t="s">
        <v>64</v>
      </c>
      <c r="G55" s="330"/>
      <c r="H55" s="8" t="s">
        <v>65</v>
      </c>
      <c r="I55" s="22"/>
      <c r="J55" s="23"/>
      <c r="K55" s="16"/>
    </row>
    <row r="56" spans="2:11" s="1" customFormat="1" ht="138.05000000000001" customHeight="1">
      <c r="B56" s="16">
        <v>32</v>
      </c>
      <c r="C56" s="328" t="s">
        <v>207</v>
      </c>
      <c r="D56" s="329"/>
      <c r="E56" s="329"/>
      <c r="F56" s="330" t="s">
        <v>67</v>
      </c>
      <c r="G56" s="330"/>
      <c r="H56" s="8" t="s">
        <v>208</v>
      </c>
      <c r="I56" s="22"/>
      <c r="J56" s="23"/>
      <c r="K56" s="16"/>
    </row>
    <row r="57" spans="2:11" s="1" customFormat="1" ht="167.15" customHeight="1">
      <c r="B57" s="16">
        <v>33</v>
      </c>
      <c r="C57" s="328" t="s">
        <v>209</v>
      </c>
      <c r="D57" s="329"/>
      <c r="E57" s="329"/>
      <c r="F57" s="330" t="s">
        <v>69</v>
      </c>
      <c r="G57" s="330"/>
      <c r="H57" s="8" t="s">
        <v>65</v>
      </c>
      <c r="I57" s="22"/>
      <c r="J57" s="23"/>
      <c r="K57" s="16"/>
    </row>
    <row r="58" spans="2:11" s="1" customFormat="1" ht="165.05" customHeight="1">
      <c r="B58" s="16">
        <v>34</v>
      </c>
      <c r="C58" s="328" t="s">
        <v>210</v>
      </c>
      <c r="D58" s="329"/>
      <c r="E58" s="329"/>
      <c r="F58" s="330" t="s">
        <v>71</v>
      </c>
      <c r="G58" s="330"/>
      <c r="H58" s="8" t="s">
        <v>25</v>
      </c>
      <c r="I58" s="16"/>
      <c r="J58" s="23"/>
      <c r="K58" s="16"/>
    </row>
    <row r="59" spans="2:11" s="1" customFormat="1" ht="409.35" customHeight="1">
      <c r="B59" s="16">
        <v>35</v>
      </c>
      <c r="C59" s="328" t="s">
        <v>211</v>
      </c>
      <c r="D59" s="329"/>
      <c r="E59" s="329"/>
      <c r="F59" s="330" t="s">
        <v>72</v>
      </c>
      <c r="G59" s="330"/>
      <c r="H59" s="8" t="s">
        <v>21</v>
      </c>
      <c r="I59" s="16"/>
      <c r="J59" s="23"/>
      <c r="K59" s="16"/>
    </row>
    <row r="60" spans="2:11" s="1" customFormat="1" ht="201.05" customHeight="1">
      <c r="B60" s="16">
        <v>36</v>
      </c>
      <c r="C60" s="328" t="s">
        <v>212</v>
      </c>
      <c r="D60" s="329"/>
      <c r="E60" s="329"/>
      <c r="F60" s="330" t="s">
        <v>115</v>
      </c>
      <c r="G60" s="330"/>
      <c r="H60" s="16" t="s">
        <v>17</v>
      </c>
      <c r="I60" s="16"/>
      <c r="J60" s="23"/>
      <c r="K60" s="16"/>
    </row>
    <row r="61" spans="2:11" s="1" customFormat="1" ht="201.05" customHeight="1">
      <c r="B61" s="16">
        <v>37</v>
      </c>
      <c r="C61" s="328" t="s">
        <v>213</v>
      </c>
      <c r="D61" s="329"/>
      <c r="E61" s="329"/>
      <c r="F61" s="330" t="s">
        <v>75</v>
      </c>
      <c r="G61" s="330"/>
      <c r="H61" s="16" t="s">
        <v>17</v>
      </c>
      <c r="I61" s="16"/>
      <c r="J61" s="23"/>
      <c r="K61" s="16"/>
    </row>
    <row r="62" spans="2:11" s="1" customFormat="1" ht="140.94999999999999" customHeight="1">
      <c r="B62" s="16">
        <v>38</v>
      </c>
      <c r="C62" s="329" t="s">
        <v>76</v>
      </c>
      <c r="D62" s="329"/>
      <c r="E62" s="329"/>
      <c r="F62" s="334" t="s">
        <v>77</v>
      </c>
      <c r="G62" s="334"/>
      <c r="H62" s="16" t="s">
        <v>17</v>
      </c>
      <c r="I62" s="24"/>
      <c r="J62" s="23"/>
      <c r="K62" s="16"/>
    </row>
    <row r="63" spans="2:11" s="1" customFormat="1" ht="228.7" customHeight="1">
      <c r="B63" s="16">
        <v>39</v>
      </c>
      <c r="C63" s="329" t="s">
        <v>79</v>
      </c>
      <c r="D63" s="329"/>
      <c r="E63" s="329"/>
      <c r="F63" s="334" t="s">
        <v>80</v>
      </c>
      <c r="G63" s="334"/>
      <c r="H63" s="16" t="s">
        <v>17</v>
      </c>
      <c r="I63" s="24"/>
      <c r="J63" s="23"/>
      <c r="K63" s="16"/>
    </row>
    <row r="64" spans="2:11" s="1" customFormat="1" ht="228.7" customHeight="1">
      <c r="B64" s="16">
        <v>40</v>
      </c>
      <c r="C64" s="333" t="s">
        <v>82</v>
      </c>
      <c r="D64" s="333"/>
      <c r="E64" s="333"/>
      <c r="F64" s="334" t="s">
        <v>83</v>
      </c>
      <c r="G64" s="334"/>
      <c r="H64" s="16" t="s">
        <v>78</v>
      </c>
      <c r="I64" s="24"/>
      <c r="J64" s="23"/>
      <c r="K64" s="16"/>
    </row>
    <row r="65" spans="2:11" s="1" customFormat="1" ht="228.7" customHeight="1">
      <c r="B65" s="16">
        <v>41</v>
      </c>
      <c r="C65" s="329" t="s">
        <v>84</v>
      </c>
      <c r="D65" s="329"/>
      <c r="E65" s="329"/>
      <c r="F65" s="330" t="s">
        <v>85</v>
      </c>
      <c r="G65" s="330"/>
      <c r="H65" s="8" t="s">
        <v>81</v>
      </c>
      <c r="I65" s="16"/>
      <c r="J65" s="23"/>
      <c r="K65" s="16"/>
    </row>
    <row r="66" spans="2:11" s="1" customFormat="1" ht="201.05" customHeight="1">
      <c r="B66" s="16">
        <v>42</v>
      </c>
      <c r="C66" s="333" t="s">
        <v>86</v>
      </c>
      <c r="D66" s="333"/>
      <c r="E66" s="333"/>
      <c r="F66" s="330" t="s">
        <v>87</v>
      </c>
      <c r="G66" s="330"/>
      <c r="H66" s="8" t="s">
        <v>81</v>
      </c>
      <c r="I66" s="16"/>
      <c r="J66" s="23"/>
      <c r="K66" s="16"/>
    </row>
    <row r="67" spans="2:11" s="1" customFormat="1" ht="146.1" customHeight="1">
      <c r="B67" s="16">
        <v>43</v>
      </c>
      <c r="C67" s="329" t="s">
        <v>89</v>
      </c>
      <c r="D67" s="329"/>
      <c r="E67" s="329"/>
      <c r="F67" s="330" t="s">
        <v>87</v>
      </c>
      <c r="G67" s="330"/>
      <c r="H67" s="8" t="s">
        <v>27</v>
      </c>
      <c r="I67" s="16"/>
      <c r="J67" s="23"/>
      <c r="K67" s="16"/>
    </row>
    <row r="68" spans="2:11" s="1" customFormat="1" ht="161.55000000000001" customHeight="1">
      <c r="B68" s="16">
        <v>44</v>
      </c>
      <c r="C68" s="329" t="s">
        <v>91</v>
      </c>
      <c r="D68" s="329"/>
      <c r="E68" s="329"/>
      <c r="F68" s="330" t="s">
        <v>92</v>
      </c>
      <c r="G68" s="330"/>
      <c r="H68" s="8" t="s">
        <v>17</v>
      </c>
      <c r="I68" s="16"/>
      <c r="J68" s="23"/>
      <c r="K68" s="16"/>
    </row>
    <row r="69" spans="2:11" s="1" customFormat="1" ht="161.55000000000001" customHeight="1">
      <c r="B69" s="16">
        <v>45</v>
      </c>
      <c r="C69" s="329" t="s">
        <v>214</v>
      </c>
      <c r="D69" s="329"/>
      <c r="E69" s="329"/>
      <c r="F69" s="330" t="s">
        <v>94</v>
      </c>
      <c r="G69" s="330"/>
      <c r="H69" s="8" t="s">
        <v>215</v>
      </c>
      <c r="I69" s="24"/>
      <c r="J69" s="23"/>
      <c r="K69" s="16"/>
    </row>
    <row r="70" spans="2:11" s="1" customFormat="1" ht="136.44999999999999" customHeight="1">
      <c r="B70" s="16">
        <v>46</v>
      </c>
      <c r="C70" s="329" t="s">
        <v>216</v>
      </c>
      <c r="D70" s="329"/>
      <c r="E70" s="329"/>
      <c r="F70" s="330" t="s">
        <v>96</v>
      </c>
      <c r="G70" s="330"/>
      <c r="H70" s="8" t="s">
        <v>17</v>
      </c>
      <c r="I70" s="22">
        <v>0</v>
      </c>
      <c r="J70" s="23"/>
      <c r="K70" s="16"/>
    </row>
    <row r="71" spans="2:11" s="1" customFormat="1" ht="167.95" customHeight="1">
      <c r="B71" s="16">
        <v>47</v>
      </c>
      <c r="C71" s="329" t="s">
        <v>97</v>
      </c>
      <c r="D71" s="329"/>
      <c r="E71" s="329"/>
      <c r="F71" s="330" t="s">
        <v>98</v>
      </c>
      <c r="G71" s="330"/>
      <c r="H71" s="8" t="s">
        <v>78</v>
      </c>
      <c r="I71" s="22"/>
      <c r="J71" s="23"/>
      <c r="K71" s="16">
        <v>0</v>
      </c>
    </row>
    <row r="72" spans="2:11" s="1" customFormat="1" ht="176.95" customHeight="1">
      <c r="B72" s="16">
        <v>48</v>
      </c>
      <c r="C72" s="329" t="s">
        <v>99</v>
      </c>
      <c r="D72" s="329"/>
      <c r="E72" s="329"/>
      <c r="F72" s="331" t="s">
        <v>100</v>
      </c>
      <c r="G72" s="332"/>
      <c r="H72" s="16" t="s">
        <v>217</v>
      </c>
      <c r="I72" s="22">
        <f>J20</f>
        <v>30</v>
      </c>
      <c r="J72" s="20"/>
      <c r="K72" s="20"/>
    </row>
    <row r="73" spans="2:11" s="1" customFormat="1" ht="162.65" customHeight="1">
      <c r="B73" s="16">
        <v>49</v>
      </c>
      <c r="C73" s="333" t="s">
        <v>102</v>
      </c>
      <c r="D73" s="333"/>
      <c r="E73" s="333"/>
      <c r="F73" s="331" t="s">
        <v>258</v>
      </c>
      <c r="G73" s="332"/>
      <c r="H73" s="16" t="s">
        <v>15</v>
      </c>
      <c r="I73" s="16"/>
      <c r="J73" s="16"/>
      <c r="K73" s="16"/>
    </row>
    <row r="74" spans="2:11" s="1" customFormat="1" ht="196.4" customHeight="1">
      <c r="B74" s="16">
        <v>50</v>
      </c>
      <c r="C74" s="333" t="s">
        <v>104</v>
      </c>
      <c r="D74" s="333"/>
      <c r="E74" s="333"/>
      <c r="F74" s="331" t="s">
        <v>105</v>
      </c>
      <c r="G74" s="332"/>
      <c r="H74" s="16" t="s">
        <v>217</v>
      </c>
      <c r="I74" s="16"/>
      <c r="J74" s="16"/>
      <c r="K74" s="16"/>
    </row>
    <row r="75" spans="2:11" s="1" customFormat="1">
      <c r="B75" s="325" t="s">
        <v>219</v>
      </c>
      <c r="C75" s="326"/>
      <c r="D75" s="327"/>
      <c r="E75" s="17" t="s">
        <v>220</v>
      </c>
      <c r="F75" s="17"/>
      <c r="G75" s="17" t="s">
        <v>221</v>
      </c>
      <c r="H75" s="17" t="s">
        <v>222</v>
      </c>
      <c r="I75" s="7" t="s">
        <v>223</v>
      </c>
      <c r="J75" s="17" t="s">
        <v>5</v>
      </c>
      <c r="K75" s="17" t="s">
        <v>4</v>
      </c>
    </row>
    <row r="76" spans="2:11" s="1" customFormat="1">
      <c r="B76" s="7"/>
      <c r="C76" s="7"/>
      <c r="D76" s="7"/>
      <c r="E76" s="17"/>
      <c r="F76" s="17"/>
      <c r="G76" s="17"/>
      <c r="H76" s="17"/>
      <c r="I76" s="7"/>
      <c r="J76" s="17"/>
      <c r="K76" s="17"/>
    </row>
    <row r="77" spans="2:11" s="1" customFormat="1" ht="14.95" customHeight="1">
      <c r="B77" s="14"/>
      <c r="C77" s="7"/>
      <c r="D77" s="7"/>
      <c r="E77" s="17"/>
      <c r="F77" s="17"/>
      <c r="G77" s="17"/>
      <c r="H77" s="17"/>
      <c r="I77" s="7"/>
      <c r="J77" s="17"/>
      <c r="K77" s="17"/>
    </row>
    <row r="78" spans="2:11" s="1" customFormat="1">
      <c r="B78" s="328" t="s">
        <v>224</v>
      </c>
      <c r="C78" s="328"/>
      <c r="D78" s="328"/>
      <c r="E78" s="328"/>
      <c r="F78" s="13"/>
      <c r="G78" s="13"/>
      <c r="H78" s="13"/>
      <c r="I78" s="8"/>
      <c r="J78" s="14"/>
      <c r="K78" s="17"/>
    </row>
    <row r="79" spans="2:11" s="1" customFormat="1">
      <c r="B79" s="317" t="s">
        <v>309</v>
      </c>
      <c r="C79" s="317"/>
      <c r="D79" s="317"/>
      <c r="E79" s="7">
        <v>0</v>
      </c>
      <c r="F79" s="13"/>
      <c r="G79" s="8"/>
      <c r="H79" s="8"/>
      <c r="I79" s="24"/>
      <c r="J79" s="33">
        <f>I79*H79*G79*E79</f>
        <v>0</v>
      </c>
      <c r="K79" s="17"/>
    </row>
    <row r="80" spans="2:11" s="1" customFormat="1">
      <c r="B80" s="318" t="s">
        <v>227</v>
      </c>
      <c r="C80" s="318"/>
      <c r="D80" s="318"/>
      <c r="E80" s="5"/>
      <c r="F80" s="13"/>
      <c r="G80" s="13"/>
      <c r="H80" s="13"/>
      <c r="I80" s="24"/>
      <c r="J80" s="33">
        <f>SUM(J79:J79)</f>
        <v>0</v>
      </c>
      <c r="K80" s="8" t="s">
        <v>21</v>
      </c>
    </row>
    <row r="81" spans="2:11" s="1" customFormat="1">
      <c r="B81" s="324" t="s">
        <v>687</v>
      </c>
      <c r="C81" s="324"/>
      <c r="D81" s="324"/>
      <c r="E81" s="5"/>
      <c r="F81" s="13"/>
      <c r="G81" s="13"/>
      <c r="H81" s="13"/>
      <c r="I81" s="24"/>
      <c r="J81" s="8"/>
      <c r="K81" s="8"/>
    </row>
    <row r="82" spans="2:11" s="1" customFormat="1">
      <c r="B82" s="317" t="s">
        <v>499</v>
      </c>
      <c r="C82" s="317"/>
      <c r="D82" s="317"/>
      <c r="E82" s="5"/>
      <c r="F82" s="5"/>
      <c r="G82" s="13"/>
      <c r="H82" s="13"/>
      <c r="I82" s="8"/>
      <c r="J82" s="33">
        <f>J19</f>
        <v>11</v>
      </c>
      <c r="K82" s="8"/>
    </row>
    <row r="83" spans="2:11" s="1" customFormat="1">
      <c r="B83" s="317" t="s">
        <v>230</v>
      </c>
      <c r="C83" s="317"/>
      <c r="D83" s="317"/>
      <c r="E83" s="5"/>
      <c r="F83" s="5"/>
      <c r="G83" s="13"/>
      <c r="H83" s="13"/>
      <c r="I83" s="8"/>
      <c r="J83" s="33">
        <f>J82*0.1</f>
        <v>1.1000000000000001</v>
      </c>
      <c r="K83" s="8"/>
    </row>
    <row r="84" spans="2:11" s="1" customFormat="1">
      <c r="B84" s="318" t="s">
        <v>227</v>
      </c>
      <c r="C84" s="318"/>
      <c r="D84" s="318"/>
      <c r="E84" s="5"/>
      <c r="F84" s="5"/>
      <c r="G84" s="13"/>
      <c r="H84" s="13"/>
      <c r="I84" s="8"/>
      <c r="J84" s="33">
        <f>SUM(J82:J83)</f>
        <v>12.1</v>
      </c>
      <c r="K84" s="14" t="s">
        <v>81</v>
      </c>
    </row>
    <row r="85" spans="2:11" s="1" customFormat="1">
      <c r="B85" s="318" t="s">
        <v>227</v>
      </c>
      <c r="C85" s="318"/>
      <c r="D85" s="318"/>
      <c r="E85" s="5"/>
      <c r="F85" s="5"/>
      <c r="G85" s="13"/>
      <c r="H85" s="13"/>
      <c r="I85" s="8"/>
      <c r="J85" s="33">
        <f>ROUNDUP(J84,0)</f>
        <v>13</v>
      </c>
      <c r="K85" s="14" t="s">
        <v>81</v>
      </c>
    </row>
  </sheetData>
  <mergeCells count="120">
    <mergeCell ref="E9:K9"/>
    <mergeCell ref="G13:I13"/>
    <mergeCell ref="B22:J22"/>
    <mergeCell ref="C24:E24"/>
    <mergeCell ref="F24:G24"/>
    <mergeCell ref="C25:E25"/>
    <mergeCell ref="F25:G25"/>
    <mergeCell ref="C26:E26"/>
    <mergeCell ref="F26:G26"/>
    <mergeCell ref="E13:E14"/>
    <mergeCell ref="J13:J14"/>
    <mergeCell ref="K13:K14"/>
    <mergeCell ref="F27:G27"/>
    <mergeCell ref="C28:E28"/>
    <mergeCell ref="F28:G28"/>
    <mergeCell ref="C29:E29"/>
    <mergeCell ref="F29:G29"/>
    <mergeCell ref="C30:E30"/>
    <mergeCell ref="F30:G30"/>
    <mergeCell ref="C31:E31"/>
    <mergeCell ref="F31:G31"/>
    <mergeCell ref="F32:G32"/>
    <mergeCell ref="C33:E33"/>
    <mergeCell ref="F33:G33"/>
    <mergeCell ref="C34:E34"/>
    <mergeCell ref="F34:G34"/>
    <mergeCell ref="C35:E35"/>
    <mergeCell ref="F35:G35"/>
    <mergeCell ref="C36:E36"/>
    <mergeCell ref="F36:G36"/>
    <mergeCell ref="F37:G37"/>
    <mergeCell ref="C38:E38"/>
    <mergeCell ref="F38:G38"/>
    <mergeCell ref="C39:E39"/>
    <mergeCell ref="F39:G39"/>
    <mergeCell ref="C40:E40"/>
    <mergeCell ref="F40:G40"/>
    <mergeCell ref="C41:E41"/>
    <mergeCell ref="F41:G41"/>
    <mergeCell ref="F42:G42"/>
    <mergeCell ref="C43:E43"/>
    <mergeCell ref="F43:G43"/>
    <mergeCell ref="C44:E44"/>
    <mergeCell ref="F44:G44"/>
    <mergeCell ref="C45:E45"/>
    <mergeCell ref="F45:G45"/>
    <mergeCell ref="C46:E46"/>
    <mergeCell ref="F46:G46"/>
    <mergeCell ref="F47:G47"/>
    <mergeCell ref="C48:E48"/>
    <mergeCell ref="F48:G48"/>
    <mergeCell ref="C49:E49"/>
    <mergeCell ref="F49:G49"/>
    <mergeCell ref="C50:E50"/>
    <mergeCell ref="F50:G50"/>
    <mergeCell ref="C51:E51"/>
    <mergeCell ref="F51:G51"/>
    <mergeCell ref="F52:G52"/>
    <mergeCell ref="C53:E53"/>
    <mergeCell ref="F53:G53"/>
    <mergeCell ref="C54:E54"/>
    <mergeCell ref="F54:G54"/>
    <mergeCell ref="C55:E55"/>
    <mergeCell ref="F55:G55"/>
    <mergeCell ref="C56:E56"/>
    <mergeCell ref="F56:G56"/>
    <mergeCell ref="F57:G57"/>
    <mergeCell ref="C58:E58"/>
    <mergeCell ref="F58:G58"/>
    <mergeCell ref="C59:E59"/>
    <mergeCell ref="F59:G59"/>
    <mergeCell ref="C60:E60"/>
    <mergeCell ref="F60:G60"/>
    <mergeCell ref="C61:E61"/>
    <mergeCell ref="F61:G61"/>
    <mergeCell ref="F62:G62"/>
    <mergeCell ref="C63:E63"/>
    <mergeCell ref="F63:G63"/>
    <mergeCell ref="C64:E64"/>
    <mergeCell ref="F64:G64"/>
    <mergeCell ref="C65:E65"/>
    <mergeCell ref="F65:G65"/>
    <mergeCell ref="C66:E66"/>
    <mergeCell ref="F66:G66"/>
    <mergeCell ref="F72:G72"/>
    <mergeCell ref="C73:E73"/>
    <mergeCell ref="F73:G73"/>
    <mergeCell ref="C74:E74"/>
    <mergeCell ref="F74:G74"/>
    <mergeCell ref="B75:D75"/>
    <mergeCell ref="B78:E78"/>
    <mergeCell ref="B79:D79"/>
    <mergeCell ref="C67:E67"/>
    <mergeCell ref="F67:G67"/>
    <mergeCell ref="C68:E68"/>
    <mergeCell ref="F68:G68"/>
    <mergeCell ref="C69:E69"/>
    <mergeCell ref="F69:G69"/>
    <mergeCell ref="C70:E70"/>
    <mergeCell ref="F70:G70"/>
    <mergeCell ref="C71:E71"/>
    <mergeCell ref="F71:G71"/>
    <mergeCell ref="B80:D80"/>
    <mergeCell ref="B81:D81"/>
    <mergeCell ref="B82:D82"/>
    <mergeCell ref="B83:D83"/>
    <mergeCell ref="B84:D84"/>
    <mergeCell ref="B85:D85"/>
    <mergeCell ref="B13:B14"/>
    <mergeCell ref="C13:C14"/>
    <mergeCell ref="D13:D14"/>
    <mergeCell ref="C72:E72"/>
    <mergeCell ref="C62:E62"/>
    <mergeCell ref="C57:E57"/>
    <mergeCell ref="C52:E52"/>
    <mergeCell ref="C47:E47"/>
    <mergeCell ref="C42:E42"/>
    <mergeCell ref="C37:E37"/>
    <mergeCell ref="C32:E32"/>
    <mergeCell ref="C27:E27"/>
  </mergeCells>
  <pageMargins left="0.75" right="0.75" top="1" bottom="1" header="0.5" footer="0.5"/>
  <pageSetup scale="3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50"/>
  </sheetPr>
  <dimension ref="B2:K86"/>
  <sheetViews>
    <sheetView view="pageBreakPreview" zoomScale="70" zoomScaleNormal="58" workbookViewId="0"/>
  </sheetViews>
  <sheetFormatPr defaultColWidth="8.6640625" defaultRowHeight="14.8"/>
  <cols>
    <col min="1" max="1" width="8.6640625" style="4"/>
    <col min="2" max="2" width="29.6640625" style="4" customWidth="1"/>
    <col min="3" max="3" width="21.88671875" style="4" customWidth="1"/>
    <col min="4" max="4" width="23.33203125" style="4" customWidth="1"/>
    <col min="5" max="5" width="47.109375" style="4" customWidth="1"/>
    <col min="6" max="6" width="14.88671875" style="4" customWidth="1"/>
    <col min="7" max="7" width="12.6640625" style="4" customWidth="1"/>
    <col min="8" max="8" width="13.6640625" style="4" customWidth="1"/>
    <col min="9" max="9" width="14.6640625" style="4" customWidth="1"/>
    <col min="10" max="10" width="19.88671875" style="4" customWidth="1"/>
    <col min="11" max="11" width="35" style="4" customWidth="1"/>
    <col min="12" max="16384" width="8.6640625" style="4"/>
  </cols>
  <sheetData>
    <row r="2" spans="2:11" ht="41.95" customHeight="1">
      <c r="B2" s="7" t="s">
        <v>116</v>
      </c>
      <c r="C2" s="6" t="s">
        <v>680</v>
      </c>
    </row>
    <row r="3" spans="2:11" ht="21.05" customHeight="1">
      <c r="B3" s="7" t="s">
        <v>118</v>
      </c>
      <c r="C3" s="7"/>
      <c r="E3" s="4" t="s">
        <v>430</v>
      </c>
    </row>
    <row r="4" spans="2:11" ht="21.05" customHeight="1">
      <c r="B4" s="7" t="s">
        <v>119</v>
      </c>
      <c r="C4" s="8" t="s">
        <v>315</v>
      </c>
    </row>
    <row r="5" spans="2:11" ht="21.05" customHeight="1">
      <c r="B5" s="7" t="s">
        <v>122</v>
      </c>
      <c r="C5" s="7" t="s">
        <v>688</v>
      </c>
    </row>
    <row r="6" spans="2:11" ht="21.05" customHeight="1">
      <c r="B6" s="7" t="s">
        <v>124</v>
      </c>
      <c r="C6" s="7"/>
    </row>
    <row r="7" spans="2:11" ht="21.05" customHeight="1">
      <c r="B7" s="7" t="s">
        <v>125</v>
      </c>
      <c r="C7" s="7">
        <v>1</v>
      </c>
    </row>
    <row r="8" spans="2:11" ht="21.05" customHeight="1">
      <c r="B8" s="7" t="s">
        <v>126</v>
      </c>
      <c r="C8" s="7" t="s">
        <v>300</v>
      </c>
    </row>
    <row r="9" spans="2:11" ht="41.5" customHeight="1">
      <c r="B9" s="6" t="s">
        <v>128</v>
      </c>
      <c r="C9" s="7">
        <f>C7+1</f>
        <v>2</v>
      </c>
      <c r="E9" s="335"/>
      <c r="F9" s="335"/>
      <c r="G9" s="335"/>
      <c r="H9" s="335"/>
      <c r="I9" s="335"/>
      <c r="J9" s="335"/>
      <c r="K9" s="335"/>
    </row>
    <row r="10" spans="2:11" ht="21.05" customHeight="1">
      <c r="B10" s="7" t="s">
        <v>129</v>
      </c>
      <c r="C10" s="7" t="s">
        <v>130</v>
      </c>
    </row>
    <row r="11" spans="2:11" ht="21.05" customHeight="1">
      <c r="B11" s="7" t="s">
        <v>131</v>
      </c>
      <c r="C11" s="7" t="s">
        <v>132</v>
      </c>
    </row>
    <row r="12" spans="2:11">
      <c r="B12" s="36"/>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4" t="s">
        <v>252</v>
      </c>
      <c r="C15" s="8" t="s">
        <v>145</v>
      </c>
      <c r="D15" s="8" t="s">
        <v>666</v>
      </c>
      <c r="E15" s="14" t="s">
        <v>667</v>
      </c>
      <c r="F15" s="8">
        <v>2</v>
      </c>
      <c r="G15" s="8">
        <v>5.5</v>
      </c>
      <c r="H15" s="8"/>
      <c r="I15" s="8"/>
      <c r="J15" s="8">
        <f>F15*G15</f>
        <v>11</v>
      </c>
      <c r="K15" s="8" t="s">
        <v>148</v>
      </c>
    </row>
    <row r="16" spans="2:11" ht="29.6">
      <c r="B16" s="8" t="s">
        <v>668</v>
      </c>
      <c r="C16" s="8" t="s">
        <v>445</v>
      </c>
      <c r="D16" s="8" t="s">
        <v>445</v>
      </c>
      <c r="E16" s="8" t="s">
        <v>669</v>
      </c>
      <c r="F16" s="8">
        <v>26</v>
      </c>
      <c r="G16" s="8"/>
      <c r="H16" s="8"/>
      <c r="I16" s="8"/>
      <c r="J16" s="8">
        <f>F16</f>
        <v>26</v>
      </c>
      <c r="K16" s="16" t="s">
        <v>670</v>
      </c>
    </row>
    <row r="17" spans="2:11">
      <c r="B17" s="8"/>
      <c r="C17" s="8"/>
      <c r="D17" s="8"/>
      <c r="E17" s="8"/>
      <c r="F17" s="8"/>
      <c r="G17" s="8"/>
      <c r="H17" s="8"/>
      <c r="I17" s="8"/>
      <c r="J17" s="8"/>
      <c r="K17" s="8"/>
    </row>
    <row r="18" spans="2:11">
      <c r="B18" s="8"/>
      <c r="C18" s="8"/>
      <c r="D18" s="8"/>
      <c r="E18" s="8"/>
      <c r="F18" s="8"/>
      <c r="G18" s="8"/>
      <c r="H18" s="8"/>
      <c r="I18" s="8"/>
      <c r="J18" s="8"/>
      <c r="K18" s="8"/>
    </row>
    <row r="19" spans="2:11" ht="22.35" customHeight="1">
      <c r="B19" s="6" t="s">
        <v>167</v>
      </c>
      <c r="C19" s="7"/>
      <c r="D19" s="7"/>
      <c r="E19" s="6"/>
      <c r="F19" s="6"/>
      <c r="G19" s="6"/>
      <c r="H19" s="8"/>
      <c r="I19" s="12"/>
      <c r="J19" s="21"/>
      <c r="K19" s="8"/>
    </row>
    <row r="20" spans="2:11" ht="62.2" customHeight="1">
      <c r="B20" s="6"/>
      <c r="C20" s="16" t="s">
        <v>685</v>
      </c>
      <c r="D20" s="16"/>
      <c r="E20" s="6"/>
      <c r="F20" s="6"/>
      <c r="G20" s="6"/>
      <c r="H20" s="8"/>
      <c r="I20" s="7" t="s">
        <v>81</v>
      </c>
      <c r="J20" s="21">
        <f>J15</f>
        <v>11</v>
      </c>
      <c r="K20" s="8"/>
    </row>
    <row r="21" spans="2:11" ht="53.2" customHeight="1">
      <c r="B21" s="6"/>
      <c r="C21" s="16" t="s">
        <v>686</v>
      </c>
      <c r="D21" s="8"/>
      <c r="E21" s="16"/>
      <c r="F21" s="16"/>
      <c r="G21" s="8"/>
      <c r="H21" s="8"/>
      <c r="I21" s="7" t="s">
        <v>27</v>
      </c>
      <c r="J21" s="8">
        <f>J16*2</f>
        <v>52</v>
      </c>
      <c r="K21" s="8"/>
    </row>
    <row r="22" spans="2:11" ht="22.35" customHeight="1">
      <c r="B22" s="6"/>
      <c r="C22" s="7"/>
      <c r="D22" s="8"/>
      <c r="E22" s="16"/>
      <c r="F22" s="16"/>
      <c r="G22" s="8"/>
      <c r="H22" s="8"/>
      <c r="I22" s="7"/>
      <c r="J22" s="21"/>
      <c r="K22" s="8"/>
    </row>
    <row r="23" spans="2:11">
      <c r="B23" s="399" t="s">
        <v>171</v>
      </c>
      <c r="C23" s="399"/>
      <c r="D23" s="399"/>
      <c r="E23" s="399"/>
      <c r="F23" s="399"/>
      <c r="G23" s="399"/>
      <c r="H23" s="399"/>
      <c r="I23" s="399"/>
      <c r="J23" s="399"/>
      <c r="K23" s="8"/>
    </row>
    <row r="24" spans="2:11">
      <c r="B24" s="8"/>
      <c r="C24" s="8"/>
      <c r="D24" s="8"/>
      <c r="E24" s="8"/>
      <c r="F24" s="8"/>
      <c r="G24" s="8"/>
      <c r="H24" s="8"/>
      <c r="I24" s="8"/>
      <c r="J24" s="8"/>
      <c r="K24" s="8"/>
    </row>
    <row r="25" spans="2:11" s="35" customFormat="1" ht="29.1" customHeight="1">
      <c r="B25" s="6" t="s">
        <v>1</v>
      </c>
      <c r="C25" s="337" t="s">
        <v>2</v>
      </c>
      <c r="D25" s="337"/>
      <c r="E25" s="337"/>
      <c r="F25" s="337" t="s">
        <v>3</v>
      </c>
      <c r="G25" s="337"/>
      <c r="H25" s="7" t="s">
        <v>4</v>
      </c>
      <c r="I25" s="7" t="s">
        <v>5</v>
      </c>
      <c r="J25" s="7" t="s">
        <v>172</v>
      </c>
      <c r="K25" s="7" t="s">
        <v>173</v>
      </c>
    </row>
    <row r="26" spans="2:11" s="35" customFormat="1" ht="162" customHeight="1">
      <c r="B26" s="25">
        <v>1</v>
      </c>
      <c r="C26" s="322" t="s">
        <v>174</v>
      </c>
      <c r="D26" s="333"/>
      <c r="E26" s="333"/>
      <c r="F26" s="330" t="s">
        <v>8</v>
      </c>
      <c r="G26" s="330"/>
      <c r="H26" s="8" t="s">
        <v>175</v>
      </c>
      <c r="I26" s="22">
        <v>1</v>
      </c>
      <c r="J26" s="16"/>
      <c r="K26" s="16"/>
    </row>
    <row r="27" spans="2:11" s="35" customFormat="1" ht="209.6" customHeight="1">
      <c r="B27" s="25">
        <v>2</v>
      </c>
      <c r="C27" s="322" t="s">
        <v>176</v>
      </c>
      <c r="D27" s="333"/>
      <c r="E27" s="333"/>
      <c r="F27" s="330" t="s">
        <v>11</v>
      </c>
      <c r="G27" s="330"/>
      <c r="H27" s="16" t="s">
        <v>12</v>
      </c>
      <c r="I27" s="16"/>
      <c r="J27" s="16"/>
      <c r="K27" s="16"/>
    </row>
    <row r="28" spans="2:11" s="35" customFormat="1" ht="236.6" customHeight="1">
      <c r="B28" s="25">
        <v>3</v>
      </c>
      <c r="C28" s="322" t="s">
        <v>177</v>
      </c>
      <c r="D28" s="333"/>
      <c r="E28" s="333"/>
      <c r="F28" s="330" t="s">
        <v>14</v>
      </c>
      <c r="G28" s="330"/>
      <c r="H28" s="16" t="s">
        <v>15</v>
      </c>
      <c r="I28" s="16"/>
      <c r="J28" s="16"/>
      <c r="K28" s="16"/>
    </row>
    <row r="29" spans="2:11" s="35" customFormat="1" ht="194.95" customHeight="1">
      <c r="B29" s="25">
        <v>4</v>
      </c>
      <c r="C29" s="322" t="s">
        <v>178</v>
      </c>
      <c r="D29" s="333"/>
      <c r="E29" s="333"/>
      <c r="F29" s="330" t="s">
        <v>16</v>
      </c>
      <c r="G29" s="330"/>
      <c r="H29" s="16" t="s">
        <v>17</v>
      </c>
      <c r="I29" s="16"/>
      <c r="J29" s="16"/>
      <c r="K29" s="16"/>
    </row>
    <row r="30" spans="2:11" s="35" customFormat="1" ht="88.4" customHeight="1">
      <c r="B30" s="25">
        <v>5</v>
      </c>
      <c r="C30" s="322" t="s">
        <v>179</v>
      </c>
      <c r="D30" s="333"/>
      <c r="E30" s="333"/>
      <c r="F30" s="330" t="s">
        <v>112</v>
      </c>
      <c r="G30" s="330"/>
      <c r="H30" s="16" t="s">
        <v>12</v>
      </c>
      <c r="I30" s="22">
        <v>0</v>
      </c>
      <c r="J30" s="16"/>
      <c r="K30" s="16"/>
    </row>
    <row r="31" spans="2:11" s="35" customFormat="1" ht="272.60000000000002" customHeight="1">
      <c r="B31" s="25">
        <v>6</v>
      </c>
      <c r="C31" s="322" t="s">
        <v>180</v>
      </c>
      <c r="D31" s="333"/>
      <c r="E31" s="333"/>
      <c r="F31" s="330" t="s">
        <v>20</v>
      </c>
      <c r="G31" s="330"/>
      <c r="H31" s="8" t="s">
        <v>21</v>
      </c>
      <c r="I31" s="22"/>
      <c r="J31" s="16"/>
      <c r="K31" s="16"/>
    </row>
    <row r="32" spans="2:11" s="35" customFormat="1" ht="192.05" customHeight="1">
      <c r="B32" s="25">
        <v>7</v>
      </c>
      <c r="C32" s="322" t="s">
        <v>181</v>
      </c>
      <c r="D32" s="333"/>
      <c r="E32" s="333"/>
      <c r="F32" s="330" t="s">
        <v>22</v>
      </c>
      <c r="G32" s="330"/>
      <c r="H32" s="8" t="s">
        <v>23</v>
      </c>
      <c r="I32" s="16"/>
      <c r="J32" s="16"/>
      <c r="K32" s="16"/>
    </row>
    <row r="33" spans="2:11" s="35" customFormat="1" ht="233.2" customHeight="1">
      <c r="B33" s="25">
        <v>8</v>
      </c>
      <c r="C33" s="322" t="s">
        <v>182</v>
      </c>
      <c r="D33" s="333"/>
      <c r="E33" s="333"/>
      <c r="F33" s="330" t="s">
        <v>183</v>
      </c>
      <c r="G33" s="330"/>
      <c r="H33" s="8" t="s">
        <v>25</v>
      </c>
      <c r="I33" s="16"/>
      <c r="J33" s="16"/>
      <c r="K33" s="16"/>
    </row>
    <row r="34" spans="2:11" s="35" customFormat="1" ht="292.35000000000002" customHeight="1">
      <c r="B34" s="25">
        <v>9</v>
      </c>
      <c r="C34" s="322" t="s">
        <v>184</v>
      </c>
      <c r="D34" s="333"/>
      <c r="E34" s="333"/>
      <c r="F34" s="330" t="s">
        <v>26</v>
      </c>
      <c r="G34" s="330"/>
      <c r="H34" s="8" t="s">
        <v>27</v>
      </c>
      <c r="I34" s="16"/>
      <c r="J34" s="16"/>
      <c r="K34" s="16"/>
    </row>
    <row r="35" spans="2:11" s="35" customFormat="1" ht="263.10000000000002" customHeight="1">
      <c r="B35" s="25">
        <v>10</v>
      </c>
      <c r="C35" s="322" t="s">
        <v>185</v>
      </c>
      <c r="D35" s="333"/>
      <c r="E35" s="333"/>
      <c r="F35" s="330" t="s">
        <v>29</v>
      </c>
      <c r="G35" s="330"/>
      <c r="H35" s="8" t="s">
        <v>27</v>
      </c>
      <c r="I35" s="16"/>
      <c r="J35" s="16"/>
      <c r="K35" s="16"/>
    </row>
    <row r="36" spans="2:11" s="35" customFormat="1" ht="248.95" customHeight="1">
      <c r="B36" s="25">
        <v>11</v>
      </c>
      <c r="C36" s="322" t="s">
        <v>186</v>
      </c>
      <c r="D36" s="333"/>
      <c r="E36" s="333"/>
      <c r="F36" s="330" t="s">
        <v>31</v>
      </c>
      <c r="G36" s="330"/>
      <c r="H36" s="8" t="s">
        <v>27</v>
      </c>
      <c r="I36" s="16"/>
      <c r="J36" s="16"/>
      <c r="K36" s="16"/>
    </row>
    <row r="37" spans="2:11" s="35" customFormat="1" ht="146.1" customHeight="1">
      <c r="B37" s="25">
        <v>12</v>
      </c>
      <c r="C37" s="322" t="s">
        <v>187</v>
      </c>
      <c r="D37" s="333"/>
      <c r="E37" s="333"/>
      <c r="F37" s="330" t="s">
        <v>33</v>
      </c>
      <c r="G37" s="330"/>
      <c r="H37" s="8" t="s">
        <v>27</v>
      </c>
      <c r="I37" s="16"/>
      <c r="J37" s="16"/>
      <c r="K37" s="16"/>
    </row>
    <row r="38" spans="2:11" s="35" customFormat="1" ht="282.7" customHeight="1">
      <c r="B38" s="25">
        <v>13</v>
      </c>
      <c r="C38" s="322" t="s">
        <v>188</v>
      </c>
      <c r="D38" s="333"/>
      <c r="E38" s="333"/>
      <c r="F38" s="330" t="s">
        <v>35</v>
      </c>
      <c r="G38" s="330"/>
      <c r="H38" s="8" t="s">
        <v>27</v>
      </c>
      <c r="I38" s="16"/>
      <c r="J38" s="16"/>
      <c r="K38" s="16"/>
    </row>
    <row r="39" spans="2:11" s="35" customFormat="1" ht="167.15" customHeight="1">
      <c r="B39" s="25">
        <v>14</v>
      </c>
      <c r="C39" s="322" t="s">
        <v>189</v>
      </c>
      <c r="D39" s="333"/>
      <c r="E39" s="333"/>
      <c r="F39" s="330" t="s">
        <v>37</v>
      </c>
      <c r="G39" s="330"/>
      <c r="H39" s="8" t="s">
        <v>27</v>
      </c>
      <c r="I39" s="16"/>
      <c r="J39" s="16"/>
      <c r="K39" s="16"/>
    </row>
    <row r="40" spans="2:11" s="35" customFormat="1" ht="270.64999999999998" customHeight="1">
      <c r="B40" s="25">
        <v>15</v>
      </c>
      <c r="C40" s="322" t="s">
        <v>190</v>
      </c>
      <c r="D40" s="333"/>
      <c r="E40" s="333"/>
      <c r="F40" s="330" t="s">
        <v>39</v>
      </c>
      <c r="G40" s="330"/>
      <c r="H40" s="16" t="s">
        <v>12</v>
      </c>
      <c r="I40" s="16"/>
      <c r="J40" s="16"/>
      <c r="K40" s="16"/>
    </row>
    <row r="41" spans="2:11" s="35" customFormat="1" ht="200.6" customHeight="1">
      <c r="B41" s="25">
        <v>16</v>
      </c>
      <c r="C41" s="322" t="s">
        <v>191</v>
      </c>
      <c r="D41" s="333"/>
      <c r="E41" s="333"/>
      <c r="F41" s="330" t="s">
        <v>40</v>
      </c>
      <c r="G41" s="330"/>
      <c r="H41" s="16"/>
      <c r="I41" s="16"/>
      <c r="J41" s="16"/>
      <c r="K41" s="16"/>
    </row>
    <row r="42" spans="2:11" s="35" customFormat="1" ht="53.2" customHeight="1">
      <c r="B42" s="25">
        <v>17</v>
      </c>
      <c r="C42" s="322" t="s">
        <v>41</v>
      </c>
      <c r="D42" s="322"/>
      <c r="E42" s="322"/>
      <c r="F42" s="330" t="s">
        <v>192</v>
      </c>
      <c r="G42" s="330"/>
      <c r="H42" s="7"/>
      <c r="I42" s="16"/>
      <c r="J42" s="16"/>
      <c r="K42" s="16"/>
    </row>
    <row r="43" spans="2:11" s="35" customFormat="1" ht="86.95" customHeight="1">
      <c r="B43" s="25">
        <v>18</v>
      </c>
      <c r="C43" s="322" t="s">
        <v>193</v>
      </c>
      <c r="D43" s="333"/>
      <c r="E43" s="333"/>
      <c r="F43" s="330" t="s">
        <v>43</v>
      </c>
      <c r="G43" s="330"/>
      <c r="H43" s="16" t="s">
        <v>12</v>
      </c>
      <c r="I43" s="16"/>
      <c r="J43" s="16"/>
      <c r="K43" s="16"/>
    </row>
    <row r="44" spans="2:11" s="35" customFormat="1" ht="163.44999999999999" customHeight="1">
      <c r="B44" s="25">
        <v>19</v>
      </c>
      <c r="C44" s="322" t="s">
        <v>194</v>
      </c>
      <c r="D44" s="333"/>
      <c r="E44" s="333"/>
      <c r="F44" s="330" t="s">
        <v>45</v>
      </c>
      <c r="G44" s="330"/>
      <c r="H44" s="16" t="s">
        <v>12</v>
      </c>
      <c r="I44" s="22"/>
      <c r="J44" s="16"/>
      <c r="K44" s="8"/>
    </row>
    <row r="45" spans="2:11" s="35" customFormat="1" ht="122.5" customHeight="1">
      <c r="B45" s="25">
        <v>20</v>
      </c>
      <c r="C45" s="322" t="s">
        <v>195</v>
      </c>
      <c r="D45" s="333"/>
      <c r="E45" s="333"/>
      <c r="F45" s="330" t="s">
        <v>47</v>
      </c>
      <c r="G45" s="330"/>
      <c r="H45" s="16" t="s">
        <v>12</v>
      </c>
      <c r="I45" s="22">
        <v>0</v>
      </c>
      <c r="J45" s="16"/>
      <c r="K45" s="16"/>
    </row>
    <row r="46" spans="2:11" s="35" customFormat="1" ht="104.15" customHeight="1">
      <c r="B46" s="25">
        <v>21</v>
      </c>
      <c r="C46" s="322" t="s">
        <v>196</v>
      </c>
      <c r="D46" s="333"/>
      <c r="E46" s="333"/>
      <c r="F46" s="330" t="s">
        <v>48</v>
      </c>
      <c r="G46" s="330"/>
      <c r="H46" s="16" t="s">
        <v>12</v>
      </c>
      <c r="I46" s="22">
        <v>0</v>
      </c>
      <c r="J46" s="16"/>
      <c r="K46" s="16"/>
    </row>
    <row r="47" spans="2:11" s="35" customFormat="1" ht="215.2" customHeight="1">
      <c r="B47" s="25">
        <v>22</v>
      </c>
      <c r="C47" s="322" t="s">
        <v>197</v>
      </c>
      <c r="D47" s="333"/>
      <c r="E47" s="333"/>
      <c r="F47" s="330" t="s">
        <v>50</v>
      </c>
      <c r="G47" s="330"/>
      <c r="H47" s="16" t="s">
        <v>12</v>
      </c>
      <c r="I47" s="16"/>
      <c r="J47" s="16"/>
      <c r="K47" s="16"/>
    </row>
    <row r="48" spans="2:11" s="35" customFormat="1" ht="32.15" customHeight="1">
      <c r="B48" s="25">
        <v>23</v>
      </c>
      <c r="C48" s="322" t="s">
        <v>51</v>
      </c>
      <c r="D48" s="322"/>
      <c r="E48" s="322"/>
      <c r="F48" s="330"/>
      <c r="G48" s="330"/>
      <c r="H48" s="6"/>
      <c r="I48" s="16"/>
      <c r="J48" s="16"/>
      <c r="K48" s="16"/>
    </row>
    <row r="49" spans="2:11" s="35" customFormat="1" ht="64.45" customHeight="1">
      <c r="B49" s="25">
        <v>24</v>
      </c>
      <c r="C49" s="322" t="s">
        <v>198</v>
      </c>
      <c r="D49" s="333"/>
      <c r="E49" s="333"/>
      <c r="F49" s="330" t="s">
        <v>54</v>
      </c>
      <c r="G49" s="330"/>
      <c r="H49" s="16"/>
      <c r="I49" s="16"/>
      <c r="J49" s="16"/>
      <c r="K49" s="8"/>
    </row>
    <row r="50" spans="2:11" s="35" customFormat="1" ht="102.7" customHeight="1">
      <c r="B50" s="25">
        <v>25</v>
      </c>
      <c r="C50" s="322" t="s">
        <v>199</v>
      </c>
      <c r="D50" s="333"/>
      <c r="E50" s="333"/>
      <c r="F50" s="330" t="s">
        <v>55</v>
      </c>
      <c r="G50" s="330"/>
      <c r="H50" s="8" t="s">
        <v>27</v>
      </c>
      <c r="I50" s="22"/>
      <c r="J50" s="16"/>
      <c r="K50" s="8"/>
    </row>
    <row r="51" spans="2:11" s="35" customFormat="1" ht="216.65" customHeight="1">
      <c r="B51" s="25">
        <v>26</v>
      </c>
      <c r="C51" s="322" t="s">
        <v>200</v>
      </c>
      <c r="D51" s="333"/>
      <c r="E51" s="333"/>
      <c r="F51" s="330" t="s">
        <v>56</v>
      </c>
      <c r="G51" s="330"/>
      <c r="H51" s="8" t="s">
        <v>27</v>
      </c>
      <c r="I51" s="16"/>
      <c r="J51" s="16"/>
      <c r="K51" s="16"/>
    </row>
    <row r="52" spans="2:11" s="35" customFormat="1" ht="180.65" customHeight="1">
      <c r="B52" s="25">
        <v>27</v>
      </c>
      <c r="C52" s="322" t="s">
        <v>201</v>
      </c>
      <c r="D52" s="333"/>
      <c r="E52" s="333"/>
      <c r="F52" s="330" t="s">
        <v>57</v>
      </c>
      <c r="G52" s="330"/>
      <c r="H52" s="8" t="s">
        <v>27</v>
      </c>
      <c r="I52" s="22"/>
      <c r="J52" s="16"/>
      <c r="K52" s="16"/>
    </row>
    <row r="53" spans="2:11" s="35" customFormat="1" ht="153" customHeight="1">
      <c r="B53" s="25">
        <v>28</v>
      </c>
      <c r="C53" s="333" t="s">
        <v>202</v>
      </c>
      <c r="D53" s="333"/>
      <c r="E53" s="333"/>
      <c r="F53" s="330" t="s">
        <v>203</v>
      </c>
      <c r="G53" s="330"/>
      <c r="H53" s="8" t="s">
        <v>12</v>
      </c>
      <c r="I53" s="22">
        <f>J86</f>
        <v>13</v>
      </c>
      <c r="J53" s="16"/>
      <c r="K53" s="16"/>
    </row>
    <row r="54" spans="2:11" s="35" customFormat="1" ht="111.7" customHeight="1">
      <c r="B54" s="25">
        <v>29</v>
      </c>
      <c r="C54" s="322" t="s">
        <v>204</v>
      </c>
      <c r="D54" s="333"/>
      <c r="E54" s="333"/>
      <c r="F54" s="330" t="s">
        <v>60</v>
      </c>
      <c r="G54" s="330"/>
      <c r="H54" s="8" t="s">
        <v>12</v>
      </c>
      <c r="I54" s="22"/>
      <c r="J54" s="16"/>
      <c r="K54" s="16"/>
    </row>
    <row r="55" spans="2:11" s="35" customFormat="1" ht="242.2" customHeight="1">
      <c r="B55" s="25">
        <v>30</v>
      </c>
      <c r="C55" s="322" t="s">
        <v>205</v>
      </c>
      <c r="D55" s="333"/>
      <c r="E55" s="333"/>
      <c r="F55" s="330" t="s">
        <v>62</v>
      </c>
      <c r="G55" s="330"/>
      <c r="H55" s="8" t="s">
        <v>27</v>
      </c>
      <c r="I55" s="22"/>
      <c r="J55" s="16"/>
      <c r="K55" s="16"/>
    </row>
    <row r="56" spans="2:11" s="35" customFormat="1" ht="248.95" customHeight="1">
      <c r="B56" s="25">
        <v>31</v>
      </c>
      <c r="C56" s="333" t="s">
        <v>206</v>
      </c>
      <c r="D56" s="333"/>
      <c r="E56" s="333"/>
      <c r="F56" s="330" t="s">
        <v>64</v>
      </c>
      <c r="G56" s="330"/>
      <c r="H56" s="8" t="s">
        <v>65</v>
      </c>
      <c r="I56" s="22"/>
      <c r="J56" s="16"/>
      <c r="K56" s="16"/>
    </row>
    <row r="57" spans="2:11" s="35" customFormat="1" ht="138.05000000000001" customHeight="1">
      <c r="B57" s="25">
        <v>32</v>
      </c>
      <c r="C57" s="322" t="s">
        <v>207</v>
      </c>
      <c r="D57" s="333"/>
      <c r="E57" s="333"/>
      <c r="F57" s="330" t="s">
        <v>67</v>
      </c>
      <c r="G57" s="330"/>
      <c r="H57" s="8" t="s">
        <v>208</v>
      </c>
      <c r="I57" s="22"/>
      <c r="J57" s="16"/>
      <c r="K57" s="16"/>
    </row>
    <row r="58" spans="2:11" s="35" customFormat="1" ht="167.15" customHeight="1">
      <c r="B58" s="25">
        <v>33</v>
      </c>
      <c r="C58" s="322" t="s">
        <v>209</v>
      </c>
      <c r="D58" s="333"/>
      <c r="E58" s="333"/>
      <c r="F58" s="330" t="s">
        <v>69</v>
      </c>
      <c r="G58" s="330"/>
      <c r="H58" s="8" t="s">
        <v>65</v>
      </c>
      <c r="I58" s="22"/>
      <c r="J58" s="16"/>
      <c r="K58" s="16"/>
    </row>
    <row r="59" spans="2:11" s="35" customFormat="1" ht="165.05" customHeight="1">
      <c r="B59" s="25">
        <v>34</v>
      </c>
      <c r="C59" s="322" t="s">
        <v>210</v>
      </c>
      <c r="D59" s="333"/>
      <c r="E59" s="333"/>
      <c r="F59" s="330" t="s">
        <v>71</v>
      </c>
      <c r="G59" s="330"/>
      <c r="H59" s="8" t="s">
        <v>25</v>
      </c>
      <c r="I59" s="16"/>
      <c r="J59" s="16"/>
      <c r="K59" s="16"/>
    </row>
    <row r="60" spans="2:11" s="35" customFormat="1" ht="409.35" customHeight="1">
      <c r="B60" s="25">
        <v>35</v>
      </c>
      <c r="C60" s="322" t="s">
        <v>211</v>
      </c>
      <c r="D60" s="333"/>
      <c r="E60" s="333"/>
      <c r="F60" s="330" t="s">
        <v>72</v>
      </c>
      <c r="G60" s="330"/>
      <c r="H60" s="8" t="s">
        <v>21</v>
      </c>
      <c r="I60" s="16"/>
      <c r="J60" s="16"/>
      <c r="K60" s="16"/>
    </row>
    <row r="61" spans="2:11" s="35" customFormat="1" ht="201.05" customHeight="1">
      <c r="B61" s="25">
        <v>36</v>
      </c>
      <c r="C61" s="322" t="s">
        <v>212</v>
      </c>
      <c r="D61" s="333"/>
      <c r="E61" s="333"/>
      <c r="F61" s="330" t="s">
        <v>115</v>
      </c>
      <c r="G61" s="330"/>
      <c r="H61" s="16" t="s">
        <v>17</v>
      </c>
      <c r="I61" s="16"/>
      <c r="J61" s="16"/>
      <c r="K61" s="16"/>
    </row>
    <row r="62" spans="2:11" s="35" customFormat="1" ht="201.05" customHeight="1">
      <c r="B62" s="25">
        <v>37</v>
      </c>
      <c r="C62" s="322" t="s">
        <v>213</v>
      </c>
      <c r="D62" s="333"/>
      <c r="E62" s="333"/>
      <c r="F62" s="330" t="s">
        <v>75</v>
      </c>
      <c r="G62" s="330"/>
      <c r="H62" s="16" t="s">
        <v>17</v>
      </c>
      <c r="I62" s="16"/>
      <c r="J62" s="16"/>
      <c r="K62" s="16"/>
    </row>
    <row r="63" spans="2:11" s="35" customFormat="1" ht="140.94999999999999" customHeight="1">
      <c r="B63" s="25">
        <v>38</v>
      </c>
      <c r="C63" s="333" t="s">
        <v>76</v>
      </c>
      <c r="D63" s="333"/>
      <c r="E63" s="333"/>
      <c r="F63" s="334" t="s">
        <v>77</v>
      </c>
      <c r="G63" s="334"/>
      <c r="H63" s="16" t="s">
        <v>17</v>
      </c>
      <c r="I63" s="24"/>
      <c r="J63" s="16"/>
      <c r="K63" s="16"/>
    </row>
    <row r="64" spans="2:11" s="35" customFormat="1" ht="228.7" customHeight="1">
      <c r="B64" s="25">
        <v>39</v>
      </c>
      <c r="C64" s="333" t="s">
        <v>79</v>
      </c>
      <c r="D64" s="333"/>
      <c r="E64" s="333"/>
      <c r="F64" s="334" t="s">
        <v>80</v>
      </c>
      <c r="G64" s="334"/>
      <c r="H64" s="16" t="s">
        <v>17</v>
      </c>
      <c r="I64" s="24"/>
      <c r="J64" s="16"/>
      <c r="K64" s="16"/>
    </row>
    <row r="65" spans="2:11" s="35" customFormat="1" ht="228.7" customHeight="1">
      <c r="B65" s="25">
        <v>40</v>
      </c>
      <c r="C65" s="333" t="s">
        <v>82</v>
      </c>
      <c r="D65" s="333"/>
      <c r="E65" s="333"/>
      <c r="F65" s="334" t="s">
        <v>83</v>
      </c>
      <c r="G65" s="334"/>
      <c r="H65" s="16" t="s">
        <v>78</v>
      </c>
      <c r="I65" s="24"/>
      <c r="J65" s="16"/>
      <c r="K65" s="16"/>
    </row>
    <row r="66" spans="2:11" s="35" customFormat="1" ht="228.7" customHeight="1">
      <c r="B66" s="25">
        <v>41</v>
      </c>
      <c r="C66" s="333" t="s">
        <v>84</v>
      </c>
      <c r="D66" s="333"/>
      <c r="E66" s="333"/>
      <c r="F66" s="330" t="s">
        <v>85</v>
      </c>
      <c r="G66" s="330"/>
      <c r="H66" s="8" t="s">
        <v>81</v>
      </c>
      <c r="I66" s="16"/>
      <c r="J66" s="16"/>
      <c r="K66" s="16"/>
    </row>
    <row r="67" spans="2:11" s="35" customFormat="1" ht="201.05" customHeight="1">
      <c r="B67" s="25">
        <v>42</v>
      </c>
      <c r="C67" s="333" t="s">
        <v>86</v>
      </c>
      <c r="D67" s="333"/>
      <c r="E67" s="333"/>
      <c r="F67" s="330" t="s">
        <v>87</v>
      </c>
      <c r="G67" s="330"/>
      <c r="H67" s="8" t="s">
        <v>81</v>
      </c>
      <c r="I67" s="16"/>
      <c r="J67" s="16"/>
      <c r="K67" s="16"/>
    </row>
    <row r="68" spans="2:11" s="35" customFormat="1" ht="146.1" customHeight="1">
      <c r="B68" s="25">
        <v>43</v>
      </c>
      <c r="C68" s="333" t="s">
        <v>89</v>
      </c>
      <c r="D68" s="333"/>
      <c r="E68" s="333"/>
      <c r="F68" s="330" t="s">
        <v>87</v>
      </c>
      <c r="G68" s="330"/>
      <c r="H68" s="8" t="s">
        <v>27</v>
      </c>
      <c r="I68" s="16"/>
      <c r="J68" s="16"/>
      <c r="K68" s="16"/>
    </row>
    <row r="69" spans="2:11" s="35" customFormat="1" ht="161.55000000000001" customHeight="1">
      <c r="B69" s="25">
        <v>44</v>
      </c>
      <c r="C69" s="333" t="s">
        <v>91</v>
      </c>
      <c r="D69" s="333"/>
      <c r="E69" s="333"/>
      <c r="F69" s="330" t="s">
        <v>92</v>
      </c>
      <c r="G69" s="330"/>
      <c r="H69" s="8" t="s">
        <v>17</v>
      </c>
      <c r="I69" s="16"/>
      <c r="J69" s="16"/>
      <c r="K69" s="16"/>
    </row>
    <row r="70" spans="2:11" s="35" customFormat="1" ht="161.55000000000001" customHeight="1">
      <c r="B70" s="25">
        <v>45</v>
      </c>
      <c r="C70" s="333" t="s">
        <v>214</v>
      </c>
      <c r="D70" s="333"/>
      <c r="E70" s="333"/>
      <c r="F70" s="330" t="s">
        <v>94</v>
      </c>
      <c r="G70" s="330"/>
      <c r="H70" s="8" t="s">
        <v>215</v>
      </c>
      <c r="I70" s="22">
        <v>0</v>
      </c>
      <c r="J70" s="16"/>
      <c r="K70" s="16"/>
    </row>
    <row r="71" spans="2:11" s="35" customFormat="1" ht="136.44999999999999" customHeight="1">
      <c r="B71" s="25">
        <v>46</v>
      </c>
      <c r="C71" s="333" t="s">
        <v>216</v>
      </c>
      <c r="D71" s="333"/>
      <c r="E71" s="333"/>
      <c r="F71" s="330" t="s">
        <v>96</v>
      </c>
      <c r="G71" s="330"/>
      <c r="H71" s="8" t="s">
        <v>17</v>
      </c>
      <c r="I71" s="22">
        <v>0</v>
      </c>
      <c r="J71" s="16"/>
      <c r="K71" s="16"/>
    </row>
    <row r="72" spans="2:11" s="35" customFormat="1" ht="167.95" customHeight="1">
      <c r="B72" s="25">
        <v>47</v>
      </c>
      <c r="C72" s="333" t="s">
        <v>97</v>
      </c>
      <c r="D72" s="333"/>
      <c r="E72" s="333"/>
      <c r="F72" s="330" t="s">
        <v>98</v>
      </c>
      <c r="G72" s="330"/>
      <c r="H72" s="8" t="s">
        <v>78</v>
      </c>
      <c r="I72" s="22"/>
      <c r="J72" s="16"/>
      <c r="K72" s="16">
        <v>0</v>
      </c>
    </row>
    <row r="73" spans="2:11" s="35" customFormat="1" ht="176.95" customHeight="1">
      <c r="B73" s="25">
        <v>48</v>
      </c>
      <c r="C73" s="333" t="s">
        <v>99</v>
      </c>
      <c r="D73" s="333"/>
      <c r="E73" s="333"/>
      <c r="F73" s="331" t="s">
        <v>100</v>
      </c>
      <c r="G73" s="332"/>
      <c r="H73" s="16" t="s">
        <v>217</v>
      </c>
      <c r="I73" s="22">
        <f>J21</f>
        <v>52</v>
      </c>
      <c r="J73" s="16"/>
      <c r="K73" s="16"/>
    </row>
    <row r="74" spans="2:11" s="35" customFormat="1" ht="162.65" customHeight="1">
      <c r="B74" s="25">
        <v>49</v>
      </c>
      <c r="C74" s="333" t="s">
        <v>102</v>
      </c>
      <c r="D74" s="333"/>
      <c r="E74" s="333"/>
      <c r="F74" s="331" t="s">
        <v>258</v>
      </c>
      <c r="G74" s="332"/>
      <c r="H74" s="16" t="s">
        <v>15</v>
      </c>
      <c r="I74" s="16"/>
      <c r="J74" s="16"/>
      <c r="K74" s="16"/>
    </row>
    <row r="75" spans="2:11" s="35" customFormat="1" ht="196.4" customHeight="1">
      <c r="B75" s="25">
        <v>50</v>
      </c>
      <c r="C75" s="333" t="s">
        <v>104</v>
      </c>
      <c r="D75" s="333"/>
      <c r="E75" s="333"/>
      <c r="F75" s="331" t="s">
        <v>105</v>
      </c>
      <c r="G75" s="332"/>
      <c r="H75" s="16" t="s">
        <v>217</v>
      </c>
      <c r="I75" s="16"/>
      <c r="J75" s="16"/>
      <c r="K75" s="16"/>
    </row>
    <row r="76" spans="2:11" s="35" customFormat="1">
      <c r="B76" s="325" t="s">
        <v>219</v>
      </c>
      <c r="C76" s="326"/>
      <c r="D76" s="327"/>
      <c r="E76" s="7" t="s">
        <v>220</v>
      </c>
      <c r="F76" s="7"/>
      <c r="G76" s="7" t="s">
        <v>221</v>
      </c>
      <c r="H76" s="7" t="s">
        <v>222</v>
      </c>
      <c r="I76" s="7" t="s">
        <v>223</v>
      </c>
      <c r="J76" s="7" t="s">
        <v>5</v>
      </c>
      <c r="K76" s="7" t="s">
        <v>4</v>
      </c>
    </row>
    <row r="77" spans="2:11" s="35" customFormat="1">
      <c r="B77" s="322" t="s">
        <v>224</v>
      </c>
      <c r="C77" s="322"/>
      <c r="D77" s="322"/>
      <c r="E77" s="322"/>
      <c r="F77" s="8"/>
      <c r="G77" s="8"/>
      <c r="H77" s="8"/>
      <c r="I77" s="8"/>
      <c r="J77" s="8"/>
      <c r="K77" s="7"/>
    </row>
    <row r="78" spans="2:11" s="35" customFormat="1">
      <c r="B78" s="317" t="s">
        <v>309</v>
      </c>
      <c r="C78" s="317"/>
      <c r="D78" s="317"/>
      <c r="E78" s="5">
        <v>0</v>
      </c>
      <c r="F78" s="8"/>
      <c r="G78" s="8"/>
      <c r="H78" s="8"/>
      <c r="I78" s="24"/>
      <c r="J78" s="24">
        <f>I78*H78*G78*E78</f>
        <v>0</v>
      </c>
      <c r="K78" s="7"/>
    </row>
    <row r="79" spans="2:11" s="35" customFormat="1">
      <c r="B79" s="321" t="s">
        <v>227</v>
      </c>
      <c r="C79" s="321"/>
      <c r="D79" s="321"/>
      <c r="E79" s="5"/>
      <c r="F79" s="8"/>
      <c r="G79" s="8"/>
      <c r="H79" s="8"/>
      <c r="I79" s="24"/>
      <c r="J79" s="24">
        <f>SUM(J78:J78)</f>
        <v>0</v>
      </c>
      <c r="K79" s="8" t="s">
        <v>21</v>
      </c>
    </row>
    <row r="80" spans="2:11" s="35" customFormat="1">
      <c r="B80" s="29"/>
      <c r="C80" s="29"/>
      <c r="D80" s="29"/>
      <c r="E80" s="5"/>
      <c r="F80" s="8"/>
      <c r="G80" s="8"/>
      <c r="H80" s="8"/>
      <c r="I80" s="24"/>
      <c r="J80" s="8"/>
      <c r="K80" s="8"/>
    </row>
    <row r="81" spans="2:11" s="35" customFormat="1">
      <c r="B81" s="29"/>
      <c r="C81" s="29"/>
      <c r="D81" s="29"/>
      <c r="E81" s="29"/>
      <c r="F81" s="8"/>
      <c r="G81" s="8"/>
      <c r="H81" s="8"/>
      <c r="I81" s="8"/>
      <c r="J81" s="8"/>
      <c r="K81" s="8"/>
    </row>
    <row r="82" spans="2:11" s="35" customFormat="1">
      <c r="B82" s="324" t="s">
        <v>687</v>
      </c>
      <c r="C82" s="324"/>
      <c r="D82" s="324"/>
      <c r="E82" s="5"/>
      <c r="F82" s="7"/>
      <c r="G82" s="8"/>
      <c r="H82" s="8"/>
      <c r="I82" s="8"/>
      <c r="J82" s="8"/>
      <c r="K82" s="8"/>
    </row>
    <row r="83" spans="2:11" s="35" customFormat="1">
      <c r="B83" s="317" t="s">
        <v>225</v>
      </c>
      <c r="C83" s="317"/>
      <c r="D83" s="317"/>
      <c r="E83" s="29">
        <v>2</v>
      </c>
      <c r="F83" s="8"/>
      <c r="G83" s="8"/>
      <c r="H83" s="8"/>
      <c r="I83" s="8"/>
      <c r="J83" s="24">
        <f>+J20</f>
        <v>11</v>
      </c>
      <c r="K83" s="8"/>
    </row>
    <row r="84" spans="2:11" s="35" customFormat="1">
      <c r="B84" s="317" t="s">
        <v>230</v>
      </c>
      <c r="C84" s="317"/>
      <c r="D84" s="317"/>
      <c r="E84" s="29"/>
      <c r="F84" s="8"/>
      <c r="G84" s="8"/>
      <c r="H84" s="8"/>
      <c r="I84" s="8"/>
      <c r="J84" s="24">
        <f>J83*0.1</f>
        <v>1.1000000000000001</v>
      </c>
      <c r="K84" s="8"/>
    </row>
    <row r="85" spans="2:11" s="35" customFormat="1">
      <c r="B85" s="321" t="s">
        <v>227</v>
      </c>
      <c r="C85" s="321"/>
      <c r="D85" s="321"/>
      <c r="E85" s="29"/>
      <c r="F85" s="8"/>
      <c r="G85" s="8"/>
      <c r="H85" s="8"/>
      <c r="I85" s="8"/>
      <c r="J85" s="24">
        <f>SUM(J83:J84)</f>
        <v>12.1</v>
      </c>
      <c r="K85" s="8"/>
    </row>
    <row r="86" spans="2:11" s="35" customFormat="1">
      <c r="B86" s="321" t="s">
        <v>227</v>
      </c>
      <c r="C86" s="321"/>
      <c r="D86" s="321"/>
      <c r="E86" s="29"/>
      <c r="F86" s="8"/>
      <c r="G86" s="8"/>
      <c r="H86" s="8"/>
      <c r="I86" s="8"/>
      <c r="J86" s="24">
        <f>ROUNDUP(J85,0)</f>
        <v>13</v>
      </c>
      <c r="K86" s="8" t="s">
        <v>27</v>
      </c>
    </row>
  </sheetData>
  <mergeCells count="120">
    <mergeCell ref="E9:K9"/>
    <mergeCell ref="G13:I13"/>
    <mergeCell ref="B23:J23"/>
    <mergeCell ref="C25:E25"/>
    <mergeCell ref="F25:G25"/>
    <mergeCell ref="C26:E26"/>
    <mergeCell ref="F26:G26"/>
    <mergeCell ref="C27:E27"/>
    <mergeCell ref="F27:G27"/>
    <mergeCell ref="E13:E14"/>
    <mergeCell ref="J13:J14"/>
    <mergeCell ref="K13:K14"/>
    <mergeCell ref="F28:G28"/>
    <mergeCell ref="C29:E29"/>
    <mergeCell ref="F29:G29"/>
    <mergeCell ref="C30:E30"/>
    <mergeCell ref="F30:G30"/>
    <mergeCell ref="C31:E31"/>
    <mergeCell ref="F31:G31"/>
    <mergeCell ref="C32:E32"/>
    <mergeCell ref="F32:G32"/>
    <mergeCell ref="F33:G33"/>
    <mergeCell ref="C34:E34"/>
    <mergeCell ref="F34:G34"/>
    <mergeCell ref="C35:E35"/>
    <mergeCell ref="F35:G35"/>
    <mergeCell ref="C36:E36"/>
    <mergeCell ref="F36:G36"/>
    <mergeCell ref="C37:E37"/>
    <mergeCell ref="F37:G37"/>
    <mergeCell ref="F38:G38"/>
    <mergeCell ref="C39:E39"/>
    <mergeCell ref="F39:G39"/>
    <mergeCell ref="C40:E40"/>
    <mergeCell ref="F40:G40"/>
    <mergeCell ref="C41:E41"/>
    <mergeCell ref="F41:G41"/>
    <mergeCell ref="C42:E42"/>
    <mergeCell ref="F42:G42"/>
    <mergeCell ref="F43:G43"/>
    <mergeCell ref="C44:E44"/>
    <mergeCell ref="F44:G44"/>
    <mergeCell ref="C45:E45"/>
    <mergeCell ref="F45:G45"/>
    <mergeCell ref="C46:E46"/>
    <mergeCell ref="F46:G46"/>
    <mergeCell ref="C47:E47"/>
    <mergeCell ref="F47:G47"/>
    <mergeCell ref="F48:G48"/>
    <mergeCell ref="C49:E49"/>
    <mergeCell ref="F49:G49"/>
    <mergeCell ref="C50:E50"/>
    <mergeCell ref="F50:G50"/>
    <mergeCell ref="C51:E51"/>
    <mergeCell ref="F51:G51"/>
    <mergeCell ref="C52:E52"/>
    <mergeCell ref="F52:G52"/>
    <mergeCell ref="F53:G53"/>
    <mergeCell ref="C54:E54"/>
    <mergeCell ref="F54:G54"/>
    <mergeCell ref="C55:E55"/>
    <mergeCell ref="F55:G55"/>
    <mergeCell ref="C56:E56"/>
    <mergeCell ref="F56:G56"/>
    <mergeCell ref="C57:E57"/>
    <mergeCell ref="F57:G57"/>
    <mergeCell ref="F58:G58"/>
    <mergeCell ref="C59:E59"/>
    <mergeCell ref="F59:G59"/>
    <mergeCell ref="C60:E60"/>
    <mergeCell ref="F60:G60"/>
    <mergeCell ref="C61:E61"/>
    <mergeCell ref="F61:G61"/>
    <mergeCell ref="C62:E62"/>
    <mergeCell ref="F62:G62"/>
    <mergeCell ref="F63:G63"/>
    <mergeCell ref="C64:E64"/>
    <mergeCell ref="F64:G64"/>
    <mergeCell ref="C65:E65"/>
    <mergeCell ref="F65:G65"/>
    <mergeCell ref="C66:E66"/>
    <mergeCell ref="F66:G66"/>
    <mergeCell ref="C67:E67"/>
    <mergeCell ref="F67:G67"/>
    <mergeCell ref="F73:G73"/>
    <mergeCell ref="C74:E74"/>
    <mergeCell ref="F74:G74"/>
    <mergeCell ref="C75:E75"/>
    <mergeCell ref="F75:G75"/>
    <mergeCell ref="B76:D76"/>
    <mergeCell ref="B77:E77"/>
    <mergeCell ref="B78:D78"/>
    <mergeCell ref="C68:E68"/>
    <mergeCell ref="F68:G68"/>
    <mergeCell ref="C69:E69"/>
    <mergeCell ref="F69:G69"/>
    <mergeCell ref="C70:E70"/>
    <mergeCell ref="F70:G70"/>
    <mergeCell ref="C71:E71"/>
    <mergeCell ref="F71:G71"/>
    <mergeCell ref="C72:E72"/>
    <mergeCell ref="F72:G72"/>
    <mergeCell ref="B79:D79"/>
    <mergeCell ref="B82:D82"/>
    <mergeCell ref="B83:D83"/>
    <mergeCell ref="B84:D84"/>
    <mergeCell ref="B85:D85"/>
    <mergeCell ref="B86:D86"/>
    <mergeCell ref="B13:B14"/>
    <mergeCell ref="C13:C14"/>
    <mergeCell ref="D13:D14"/>
    <mergeCell ref="C73:E73"/>
    <mergeCell ref="C63:E63"/>
    <mergeCell ref="C58:E58"/>
    <mergeCell ref="C53:E53"/>
    <mergeCell ref="C48:E48"/>
    <mergeCell ref="C43:E43"/>
    <mergeCell ref="C38:E38"/>
    <mergeCell ref="C33:E33"/>
    <mergeCell ref="C28:E28"/>
  </mergeCells>
  <pageMargins left="0.75" right="0.75" top="1" bottom="1" header="0.5" footer="0.5"/>
  <pageSetup scale="3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50"/>
  </sheetPr>
  <dimension ref="B2:K83"/>
  <sheetViews>
    <sheetView view="pageBreakPreview" zoomScale="75" zoomScaleNormal="61"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65.25" customHeight="1">
      <c r="B2" s="5" t="s">
        <v>116</v>
      </c>
      <c r="C2" s="6" t="s">
        <v>689</v>
      </c>
    </row>
    <row r="3" spans="2:11" ht="21.05" customHeight="1">
      <c r="B3" s="5" t="s">
        <v>118</v>
      </c>
      <c r="C3" s="7"/>
      <c r="E3" s="2" t="s">
        <v>690</v>
      </c>
      <c r="F3" s="2">
        <v>33</v>
      </c>
    </row>
    <row r="4" spans="2:11" ht="21.05" customHeight="1">
      <c r="B4" s="5" t="s">
        <v>119</v>
      </c>
      <c r="C4" s="8" t="s">
        <v>321</v>
      </c>
    </row>
    <row r="5" spans="2:11" ht="21.05" customHeight="1">
      <c r="B5" s="5" t="s">
        <v>122</v>
      </c>
      <c r="C5" s="7" t="s">
        <v>691</v>
      </c>
    </row>
    <row r="6" spans="2:11" ht="21.05" customHeight="1">
      <c r="B6" s="5" t="s">
        <v>124</v>
      </c>
      <c r="C6" s="7"/>
    </row>
    <row r="7" spans="2:11" ht="21.05" customHeight="1">
      <c r="B7" s="5" t="s">
        <v>125</v>
      </c>
      <c r="C7" s="7">
        <v>3</v>
      </c>
    </row>
    <row r="8" spans="2:11" ht="21.05" customHeight="1">
      <c r="B8" s="5" t="s">
        <v>126</v>
      </c>
      <c r="C8" s="254" t="s">
        <v>757</v>
      </c>
      <c r="D8" s="258" t="s">
        <v>300</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16" t="s">
        <v>482</v>
      </c>
      <c r="C15" s="8" t="s">
        <v>145</v>
      </c>
      <c r="D15" s="16" t="s">
        <v>539</v>
      </c>
      <c r="E15" s="8" t="s">
        <v>491</v>
      </c>
      <c r="F15" s="8">
        <v>6</v>
      </c>
      <c r="G15" s="8"/>
      <c r="H15" s="8"/>
      <c r="I15" s="14"/>
      <c r="J15" s="8">
        <v>6</v>
      </c>
      <c r="K15" s="8" t="s">
        <v>148</v>
      </c>
    </row>
    <row r="16" spans="2:11">
      <c r="B16" s="14"/>
      <c r="C16" s="8"/>
      <c r="D16" s="8"/>
      <c r="E16" s="13"/>
      <c r="F16" s="8"/>
      <c r="G16" s="8"/>
      <c r="H16" s="13"/>
      <c r="I16" s="13"/>
      <c r="J16" s="8"/>
      <c r="K16" s="14"/>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57.05" customHeight="1">
      <c r="B20" s="6"/>
      <c r="C20" s="16" t="s">
        <v>692</v>
      </c>
      <c r="D20" s="16"/>
      <c r="E20" s="6"/>
      <c r="F20" s="6"/>
      <c r="G20" s="15"/>
      <c r="H20" s="13"/>
      <c r="I20" s="7" t="s">
        <v>27</v>
      </c>
      <c r="J20" s="21">
        <f>+J15</f>
        <v>6</v>
      </c>
      <c r="K20" s="14"/>
    </row>
    <row r="21" spans="2:11" ht="22.35" customHeight="1">
      <c r="B21" s="6"/>
      <c r="C21" s="17"/>
      <c r="D21" s="14"/>
      <c r="E21" s="16"/>
      <c r="F21" s="16"/>
      <c r="G21" s="8"/>
      <c r="H21" s="8"/>
      <c r="I21" s="7"/>
      <c r="J21" s="21"/>
      <c r="K21" s="14"/>
    </row>
    <row r="22" spans="2:11">
      <c r="B22" s="14"/>
      <c r="C22" s="8"/>
      <c r="D22" s="8"/>
      <c r="E22" s="13"/>
      <c r="F22" s="13"/>
      <c r="G22" s="13"/>
      <c r="H22" s="13"/>
      <c r="I22" s="13"/>
      <c r="J22" s="13"/>
      <c r="K22" s="14"/>
    </row>
    <row r="23" spans="2:11">
      <c r="B23" s="324" t="s">
        <v>171</v>
      </c>
      <c r="C23" s="324"/>
      <c r="D23" s="324"/>
      <c r="E23" s="324"/>
      <c r="F23" s="324"/>
      <c r="G23" s="324"/>
      <c r="H23" s="324"/>
      <c r="I23" s="324"/>
      <c r="J23" s="324"/>
      <c r="K23" s="14"/>
    </row>
    <row r="24" spans="2:11">
      <c r="B24" s="8"/>
      <c r="C24" s="8"/>
      <c r="D24" s="8"/>
      <c r="E24" s="13"/>
      <c r="F24" s="13"/>
      <c r="G24" s="13"/>
      <c r="H24" s="13"/>
      <c r="I24" s="13"/>
      <c r="J24" s="13"/>
      <c r="K24" s="14"/>
    </row>
    <row r="25" spans="2:11" s="1" customFormat="1" ht="29.1" customHeight="1">
      <c r="B25" s="6" t="s">
        <v>1</v>
      </c>
      <c r="C25" s="337" t="s">
        <v>2</v>
      </c>
      <c r="D25" s="337"/>
      <c r="E25" s="337"/>
      <c r="F25" s="337" t="s">
        <v>3</v>
      </c>
      <c r="G25" s="337"/>
      <c r="H25" s="7" t="s">
        <v>4</v>
      </c>
      <c r="I25" s="7" t="s">
        <v>5</v>
      </c>
      <c r="J25" s="7" t="s">
        <v>172</v>
      </c>
      <c r="K25" s="7" t="s">
        <v>173</v>
      </c>
    </row>
    <row r="26" spans="2:11" s="1" customFormat="1" ht="162" customHeight="1">
      <c r="B26" s="16">
        <v>1</v>
      </c>
      <c r="C26" s="328" t="s">
        <v>174</v>
      </c>
      <c r="D26" s="329"/>
      <c r="E26" s="329"/>
      <c r="F26" s="330" t="s">
        <v>8</v>
      </c>
      <c r="G26" s="330"/>
      <c r="H26" s="8" t="s">
        <v>175</v>
      </c>
      <c r="I26" s="22">
        <v>1</v>
      </c>
      <c r="J26" s="23"/>
      <c r="K26" s="16"/>
    </row>
    <row r="27" spans="2:11" s="1" customFormat="1" ht="209.6" customHeight="1">
      <c r="B27" s="16">
        <v>2</v>
      </c>
      <c r="C27" s="328" t="s">
        <v>176</v>
      </c>
      <c r="D27" s="329"/>
      <c r="E27" s="329"/>
      <c r="F27" s="330" t="s">
        <v>11</v>
      </c>
      <c r="G27" s="330"/>
      <c r="H27" s="16" t="s">
        <v>12</v>
      </c>
      <c r="I27" s="16"/>
      <c r="J27" s="23"/>
      <c r="K27" s="16"/>
    </row>
    <row r="28" spans="2:11" s="1" customFormat="1" ht="236.6" customHeight="1">
      <c r="B28" s="16">
        <v>3</v>
      </c>
      <c r="C28" s="328" t="s">
        <v>177</v>
      </c>
      <c r="D28" s="329"/>
      <c r="E28" s="329"/>
      <c r="F28" s="330" t="s">
        <v>14</v>
      </c>
      <c r="G28" s="330"/>
      <c r="H28" s="16" t="s">
        <v>15</v>
      </c>
      <c r="I28" s="16"/>
      <c r="J28" s="23"/>
      <c r="K28" s="16"/>
    </row>
    <row r="29" spans="2:11" s="1" customFormat="1" ht="194.95" customHeight="1">
      <c r="B29" s="16">
        <v>4</v>
      </c>
      <c r="C29" s="328" t="s">
        <v>178</v>
      </c>
      <c r="D29" s="329"/>
      <c r="E29" s="329"/>
      <c r="F29" s="330" t="s">
        <v>16</v>
      </c>
      <c r="G29" s="330"/>
      <c r="H29" s="16" t="s">
        <v>17</v>
      </c>
      <c r="I29" s="16"/>
      <c r="J29" s="23"/>
      <c r="K29" s="16"/>
    </row>
    <row r="30" spans="2:11" s="1" customFormat="1" ht="88.4" customHeight="1">
      <c r="B30" s="16">
        <v>5</v>
      </c>
      <c r="C30" s="328" t="s">
        <v>179</v>
      </c>
      <c r="D30" s="329"/>
      <c r="E30" s="329"/>
      <c r="F30" s="330" t="s">
        <v>112</v>
      </c>
      <c r="G30" s="330"/>
      <c r="H30" s="16" t="s">
        <v>12</v>
      </c>
      <c r="I30" s="22"/>
      <c r="J30" s="23"/>
      <c r="K30" s="16"/>
    </row>
    <row r="31" spans="2:11" s="1" customFormat="1" ht="272.60000000000002" customHeight="1">
      <c r="B31" s="16">
        <v>6</v>
      </c>
      <c r="C31" s="328" t="s">
        <v>180</v>
      </c>
      <c r="D31" s="329"/>
      <c r="E31" s="329"/>
      <c r="F31" s="330" t="s">
        <v>20</v>
      </c>
      <c r="G31" s="330"/>
      <c r="H31" s="8" t="s">
        <v>21</v>
      </c>
      <c r="I31" s="22"/>
      <c r="J31" s="23"/>
      <c r="K31" s="16"/>
    </row>
    <row r="32" spans="2:11" s="1" customFormat="1" ht="192.05" customHeight="1">
      <c r="B32" s="16">
        <v>7</v>
      </c>
      <c r="C32" s="328" t="s">
        <v>181</v>
      </c>
      <c r="D32" s="329"/>
      <c r="E32" s="329"/>
      <c r="F32" s="330" t="s">
        <v>22</v>
      </c>
      <c r="G32" s="330"/>
      <c r="H32" s="8" t="s">
        <v>23</v>
      </c>
      <c r="I32" s="16"/>
      <c r="J32" s="23"/>
      <c r="K32" s="16"/>
    </row>
    <row r="33" spans="2:11" s="1" customFormat="1" ht="233.2" customHeight="1">
      <c r="B33" s="16">
        <v>8</v>
      </c>
      <c r="C33" s="328" t="s">
        <v>182</v>
      </c>
      <c r="D33" s="329"/>
      <c r="E33" s="329"/>
      <c r="F33" s="330" t="s">
        <v>183</v>
      </c>
      <c r="G33" s="330"/>
      <c r="H33" s="8" t="s">
        <v>25</v>
      </c>
      <c r="I33" s="16"/>
      <c r="J33" s="23"/>
      <c r="K33" s="16"/>
    </row>
    <row r="34" spans="2:11" s="1" customFormat="1" ht="292.35000000000002" customHeight="1">
      <c r="B34" s="16">
        <v>9</v>
      </c>
      <c r="C34" s="328" t="s">
        <v>184</v>
      </c>
      <c r="D34" s="329"/>
      <c r="E34" s="329"/>
      <c r="F34" s="330" t="s">
        <v>26</v>
      </c>
      <c r="G34" s="330"/>
      <c r="H34" s="8" t="s">
        <v>27</v>
      </c>
      <c r="I34" s="16"/>
      <c r="J34" s="23"/>
      <c r="K34" s="16"/>
    </row>
    <row r="35" spans="2:11" s="1" customFormat="1" ht="263.10000000000002" customHeight="1">
      <c r="B35" s="16">
        <v>10</v>
      </c>
      <c r="C35" s="328" t="s">
        <v>185</v>
      </c>
      <c r="D35" s="329"/>
      <c r="E35" s="329"/>
      <c r="F35" s="330" t="s">
        <v>29</v>
      </c>
      <c r="G35" s="330"/>
      <c r="H35" s="8" t="s">
        <v>27</v>
      </c>
      <c r="I35" s="16"/>
      <c r="J35" s="23"/>
      <c r="K35" s="16"/>
    </row>
    <row r="36" spans="2:11" s="1" customFormat="1" ht="248.95" customHeight="1">
      <c r="B36" s="16">
        <v>11</v>
      </c>
      <c r="C36" s="328" t="s">
        <v>186</v>
      </c>
      <c r="D36" s="329"/>
      <c r="E36" s="329"/>
      <c r="F36" s="330" t="s">
        <v>31</v>
      </c>
      <c r="G36" s="330"/>
      <c r="H36" s="8" t="s">
        <v>27</v>
      </c>
      <c r="I36" s="16"/>
      <c r="J36" s="23"/>
      <c r="K36" s="16"/>
    </row>
    <row r="37" spans="2:11" s="1" customFormat="1" ht="146.1" customHeight="1">
      <c r="B37" s="16">
        <v>12</v>
      </c>
      <c r="C37" s="328" t="s">
        <v>187</v>
      </c>
      <c r="D37" s="329"/>
      <c r="E37" s="329"/>
      <c r="F37" s="330" t="s">
        <v>33</v>
      </c>
      <c r="G37" s="330"/>
      <c r="H37" s="8" t="s">
        <v>27</v>
      </c>
      <c r="I37" s="16"/>
      <c r="J37" s="23"/>
      <c r="K37" s="16"/>
    </row>
    <row r="38" spans="2:11" s="1" customFormat="1" ht="282.7" customHeight="1">
      <c r="B38" s="16">
        <v>13</v>
      </c>
      <c r="C38" s="328" t="s">
        <v>188</v>
      </c>
      <c r="D38" s="329"/>
      <c r="E38" s="329"/>
      <c r="F38" s="330" t="s">
        <v>35</v>
      </c>
      <c r="G38" s="330"/>
      <c r="H38" s="8" t="s">
        <v>27</v>
      </c>
      <c r="I38" s="16"/>
      <c r="J38" s="23"/>
      <c r="K38" s="16"/>
    </row>
    <row r="39" spans="2:11" s="1" customFormat="1" ht="167.15" customHeight="1">
      <c r="B39" s="16">
        <v>14</v>
      </c>
      <c r="C39" s="328" t="s">
        <v>189</v>
      </c>
      <c r="D39" s="329"/>
      <c r="E39" s="329"/>
      <c r="F39" s="330" t="s">
        <v>37</v>
      </c>
      <c r="G39" s="330"/>
      <c r="H39" s="8" t="s">
        <v>27</v>
      </c>
      <c r="I39" s="16"/>
      <c r="J39" s="23"/>
      <c r="K39" s="16"/>
    </row>
    <row r="40" spans="2:11" s="1" customFormat="1" ht="270.64999999999998" customHeight="1">
      <c r="B40" s="16">
        <v>15</v>
      </c>
      <c r="C40" s="328" t="s">
        <v>190</v>
      </c>
      <c r="D40" s="329"/>
      <c r="E40" s="329"/>
      <c r="F40" s="330" t="s">
        <v>39</v>
      </c>
      <c r="G40" s="330"/>
      <c r="H40" s="16" t="s">
        <v>12</v>
      </c>
      <c r="I40" s="16"/>
      <c r="J40" s="23"/>
      <c r="K40" s="16"/>
    </row>
    <row r="41" spans="2:11" s="1" customFormat="1" ht="200.6" customHeight="1">
      <c r="B41" s="16">
        <v>16</v>
      </c>
      <c r="C41" s="328" t="s">
        <v>191</v>
      </c>
      <c r="D41" s="329"/>
      <c r="E41" s="329"/>
      <c r="F41" s="330" t="s">
        <v>40</v>
      </c>
      <c r="G41" s="330"/>
      <c r="H41" s="16"/>
      <c r="I41" s="16"/>
      <c r="J41" s="23"/>
      <c r="K41" s="16"/>
    </row>
    <row r="42" spans="2:11" s="1" customFormat="1" ht="53.2" customHeight="1">
      <c r="B42" s="16">
        <v>17</v>
      </c>
      <c r="C42" s="328" t="s">
        <v>41</v>
      </c>
      <c r="D42" s="328"/>
      <c r="E42" s="328"/>
      <c r="F42" s="330" t="s">
        <v>192</v>
      </c>
      <c r="G42" s="330"/>
      <c r="H42" s="7"/>
      <c r="I42" s="16"/>
      <c r="J42" s="23"/>
      <c r="K42" s="16"/>
    </row>
    <row r="43" spans="2:11" s="1" customFormat="1" ht="86.95" customHeight="1">
      <c r="B43" s="16">
        <v>18</v>
      </c>
      <c r="C43" s="328" t="s">
        <v>193</v>
      </c>
      <c r="D43" s="329"/>
      <c r="E43" s="329"/>
      <c r="F43" s="330" t="s">
        <v>43</v>
      </c>
      <c r="G43" s="330"/>
      <c r="H43" s="16" t="s">
        <v>12</v>
      </c>
      <c r="I43" s="16"/>
      <c r="J43" s="23"/>
      <c r="K43" s="16"/>
    </row>
    <row r="44" spans="2:11" s="1" customFormat="1" ht="163.44999999999999" customHeight="1">
      <c r="B44" s="16">
        <v>19</v>
      </c>
      <c r="C44" s="328" t="s">
        <v>194</v>
      </c>
      <c r="D44" s="329"/>
      <c r="E44" s="329"/>
      <c r="F44" s="330" t="s">
        <v>45</v>
      </c>
      <c r="G44" s="330"/>
      <c r="H44" s="16" t="s">
        <v>12</v>
      </c>
      <c r="I44" s="22"/>
      <c r="J44" s="23"/>
      <c r="K44" s="8"/>
    </row>
    <row r="45" spans="2:11" s="1" customFormat="1" ht="122.5" customHeight="1">
      <c r="B45" s="16">
        <v>20</v>
      </c>
      <c r="C45" s="328" t="s">
        <v>195</v>
      </c>
      <c r="D45" s="329"/>
      <c r="E45" s="329"/>
      <c r="F45" s="330" t="s">
        <v>47</v>
      </c>
      <c r="G45" s="330"/>
      <c r="H45" s="16" t="s">
        <v>12</v>
      </c>
      <c r="I45" s="22">
        <v>0</v>
      </c>
      <c r="J45" s="23"/>
      <c r="K45" s="16"/>
    </row>
    <row r="46" spans="2:11" s="1" customFormat="1" ht="104.15" customHeight="1">
      <c r="B46" s="16">
        <v>21</v>
      </c>
      <c r="C46" s="328" t="s">
        <v>196</v>
      </c>
      <c r="D46" s="329"/>
      <c r="E46" s="329"/>
      <c r="F46" s="330" t="s">
        <v>48</v>
      </c>
      <c r="G46" s="330"/>
      <c r="H46" s="16" t="s">
        <v>12</v>
      </c>
      <c r="I46" s="22">
        <v>0</v>
      </c>
      <c r="J46" s="23"/>
      <c r="K46" s="16"/>
    </row>
    <row r="47" spans="2:11" s="1" customFormat="1" ht="215.2" customHeight="1">
      <c r="B47" s="16">
        <v>22</v>
      </c>
      <c r="C47" s="328" t="s">
        <v>197</v>
      </c>
      <c r="D47" s="329"/>
      <c r="E47" s="329"/>
      <c r="F47" s="330" t="s">
        <v>50</v>
      </c>
      <c r="G47" s="330"/>
      <c r="H47" s="16" t="s">
        <v>12</v>
      </c>
      <c r="I47" s="16"/>
      <c r="J47" s="23"/>
      <c r="K47" s="16"/>
    </row>
    <row r="48" spans="2:11" s="1" customFormat="1" ht="32.15" customHeight="1">
      <c r="B48" s="16">
        <v>23</v>
      </c>
      <c r="C48" s="328" t="s">
        <v>51</v>
      </c>
      <c r="D48" s="328"/>
      <c r="E48" s="328"/>
      <c r="F48" s="330"/>
      <c r="G48" s="330"/>
      <c r="H48" s="6"/>
      <c r="I48" s="16"/>
      <c r="J48" s="23"/>
      <c r="K48" s="16"/>
    </row>
    <row r="49" spans="2:11" s="1" customFormat="1" ht="140.94999999999999" customHeight="1">
      <c r="B49" s="16">
        <v>24</v>
      </c>
      <c r="C49" s="328" t="s">
        <v>198</v>
      </c>
      <c r="D49" s="329"/>
      <c r="E49" s="329"/>
      <c r="F49" s="330" t="s">
        <v>54</v>
      </c>
      <c r="G49" s="330"/>
      <c r="H49" s="16"/>
      <c r="I49" s="16"/>
      <c r="J49" s="23"/>
      <c r="K49" s="14"/>
    </row>
    <row r="50" spans="2:11" s="1" customFormat="1" ht="277.10000000000002" customHeight="1">
      <c r="B50" s="16">
        <v>25</v>
      </c>
      <c r="C50" s="328" t="s">
        <v>199</v>
      </c>
      <c r="D50" s="329"/>
      <c r="E50" s="329"/>
      <c r="F50" s="330" t="s">
        <v>55</v>
      </c>
      <c r="G50" s="330"/>
      <c r="H50" s="8" t="s">
        <v>27</v>
      </c>
      <c r="I50" s="34"/>
      <c r="J50" s="23"/>
      <c r="K50" s="8"/>
    </row>
    <row r="51" spans="2:11" s="1" customFormat="1" ht="216.65" customHeight="1">
      <c r="B51" s="16">
        <v>26</v>
      </c>
      <c r="C51" s="328" t="s">
        <v>200</v>
      </c>
      <c r="D51" s="329"/>
      <c r="E51" s="329"/>
      <c r="F51" s="330" t="s">
        <v>56</v>
      </c>
      <c r="G51" s="330"/>
      <c r="H51" s="8" t="s">
        <v>27</v>
      </c>
      <c r="I51" s="16">
        <v>0</v>
      </c>
      <c r="J51" s="23"/>
      <c r="K51" s="16"/>
    </row>
    <row r="52" spans="2:11" s="1" customFormat="1" ht="180.65" customHeight="1">
      <c r="B52" s="16">
        <v>27</v>
      </c>
      <c r="C52" s="328" t="s">
        <v>201</v>
      </c>
      <c r="D52" s="329"/>
      <c r="E52" s="329"/>
      <c r="F52" s="330" t="s">
        <v>57</v>
      </c>
      <c r="G52" s="330"/>
      <c r="H52" s="8" t="s">
        <v>27</v>
      </c>
      <c r="I52" s="34">
        <f>J20</f>
        <v>6</v>
      </c>
      <c r="J52" s="23"/>
      <c r="K52" s="16"/>
    </row>
    <row r="53" spans="2:11" s="1" customFormat="1" ht="153" customHeight="1">
      <c r="B53" s="16">
        <v>28</v>
      </c>
      <c r="C53" s="329" t="s">
        <v>202</v>
      </c>
      <c r="D53" s="329"/>
      <c r="E53" s="329"/>
      <c r="F53" s="330" t="s">
        <v>203</v>
      </c>
      <c r="G53" s="330"/>
      <c r="H53" s="8" t="s">
        <v>12</v>
      </c>
      <c r="I53" s="16"/>
      <c r="J53" s="23"/>
      <c r="K53" s="16"/>
    </row>
    <row r="54" spans="2:11" s="1" customFormat="1" ht="111.7" customHeight="1">
      <c r="B54" s="16">
        <v>29</v>
      </c>
      <c r="C54" s="328" t="s">
        <v>204</v>
      </c>
      <c r="D54" s="329"/>
      <c r="E54" s="329"/>
      <c r="F54" s="330" t="s">
        <v>60</v>
      </c>
      <c r="G54" s="330"/>
      <c r="H54" s="8" t="s">
        <v>12</v>
      </c>
      <c r="I54" s="22"/>
      <c r="J54" s="23"/>
      <c r="K54" s="16"/>
    </row>
    <row r="55" spans="2:11" s="1" customFormat="1" ht="242.2" customHeight="1">
      <c r="B55" s="16">
        <v>30</v>
      </c>
      <c r="C55" s="328" t="s">
        <v>205</v>
      </c>
      <c r="D55" s="329"/>
      <c r="E55" s="329"/>
      <c r="F55" s="330" t="s">
        <v>62</v>
      </c>
      <c r="G55" s="330"/>
      <c r="H55" s="8" t="s">
        <v>27</v>
      </c>
      <c r="I55" s="22"/>
      <c r="J55" s="23"/>
      <c r="K55" s="16"/>
    </row>
    <row r="56" spans="2:11" s="1" customFormat="1" ht="248.95" customHeight="1">
      <c r="B56" s="16">
        <v>31</v>
      </c>
      <c r="C56" s="329" t="s">
        <v>206</v>
      </c>
      <c r="D56" s="329"/>
      <c r="E56" s="329"/>
      <c r="F56" s="330" t="s">
        <v>64</v>
      </c>
      <c r="G56" s="330"/>
      <c r="H56" s="8" t="s">
        <v>65</v>
      </c>
      <c r="I56" s="22"/>
      <c r="J56" s="23"/>
      <c r="K56" s="16"/>
    </row>
    <row r="57" spans="2:11" s="1" customFormat="1" ht="138.05000000000001" customHeight="1">
      <c r="B57" s="16">
        <v>32</v>
      </c>
      <c r="C57" s="328" t="s">
        <v>207</v>
      </c>
      <c r="D57" s="329"/>
      <c r="E57" s="329"/>
      <c r="F57" s="330" t="s">
        <v>67</v>
      </c>
      <c r="G57" s="330"/>
      <c r="H57" s="8" t="s">
        <v>208</v>
      </c>
      <c r="I57" s="22"/>
      <c r="J57" s="23"/>
      <c r="K57" s="16"/>
    </row>
    <row r="58" spans="2:11" s="1" customFormat="1" ht="167.15" customHeight="1">
      <c r="B58" s="16">
        <v>33</v>
      </c>
      <c r="C58" s="328" t="s">
        <v>209</v>
      </c>
      <c r="D58" s="329"/>
      <c r="E58" s="329"/>
      <c r="F58" s="330" t="s">
        <v>69</v>
      </c>
      <c r="G58" s="330"/>
      <c r="H58" s="8" t="s">
        <v>65</v>
      </c>
      <c r="I58" s="22"/>
      <c r="J58" s="23"/>
      <c r="K58" s="16"/>
    </row>
    <row r="59" spans="2:11" s="1" customFormat="1" ht="165.05" customHeight="1">
      <c r="B59" s="16">
        <v>34</v>
      </c>
      <c r="C59" s="328" t="s">
        <v>210</v>
      </c>
      <c r="D59" s="329"/>
      <c r="E59" s="329"/>
      <c r="F59" s="330" t="s">
        <v>71</v>
      </c>
      <c r="G59" s="330"/>
      <c r="H59" s="8" t="s">
        <v>25</v>
      </c>
      <c r="I59" s="16"/>
      <c r="J59" s="23"/>
      <c r="K59" s="16"/>
    </row>
    <row r="60" spans="2:11" s="1" customFormat="1" ht="409.35" customHeight="1">
      <c r="B60" s="16">
        <v>35</v>
      </c>
      <c r="C60" s="328" t="s">
        <v>211</v>
      </c>
      <c r="D60" s="329"/>
      <c r="E60" s="329"/>
      <c r="F60" s="330" t="s">
        <v>72</v>
      </c>
      <c r="G60" s="330"/>
      <c r="H60" s="8" t="s">
        <v>21</v>
      </c>
      <c r="I60" s="16"/>
      <c r="J60" s="23"/>
      <c r="K60" s="16"/>
    </row>
    <row r="61" spans="2:11" s="1" customFormat="1" ht="201.05" customHeight="1">
      <c r="B61" s="16">
        <v>36</v>
      </c>
      <c r="C61" s="328" t="s">
        <v>212</v>
      </c>
      <c r="D61" s="329"/>
      <c r="E61" s="329"/>
      <c r="F61" s="330" t="s">
        <v>115</v>
      </c>
      <c r="G61" s="330"/>
      <c r="H61" s="16" t="s">
        <v>17</v>
      </c>
      <c r="I61" s="16"/>
      <c r="J61" s="23"/>
      <c r="K61" s="16"/>
    </row>
    <row r="62" spans="2:11" s="1" customFormat="1" ht="201.05" customHeight="1">
      <c r="B62" s="16">
        <v>37</v>
      </c>
      <c r="C62" s="328" t="s">
        <v>213</v>
      </c>
      <c r="D62" s="329"/>
      <c r="E62" s="329"/>
      <c r="F62" s="330" t="s">
        <v>75</v>
      </c>
      <c r="G62" s="330"/>
      <c r="H62" s="16" t="s">
        <v>17</v>
      </c>
      <c r="I62" s="16"/>
      <c r="J62" s="23"/>
      <c r="K62" s="16"/>
    </row>
    <row r="63" spans="2:11" s="1" customFormat="1" ht="140.94999999999999" customHeight="1">
      <c r="B63" s="16">
        <v>38</v>
      </c>
      <c r="C63" s="329" t="s">
        <v>76</v>
      </c>
      <c r="D63" s="329"/>
      <c r="E63" s="329"/>
      <c r="F63" s="334" t="s">
        <v>77</v>
      </c>
      <c r="G63" s="334"/>
      <c r="H63" s="16" t="s">
        <v>17</v>
      </c>
      <c r="I63" s="24"/>
      <c r="J63" s="23"/>
      <c r="K63" s="16"/>
    </row>
    <row r="64" spans="2:11" s="1" customFormat="1" ht="228.7" customHeight="1">
      <c r="B64" s="16">
        <v>39</v>
      </c>
      <c r="C64" s="329" t="s">
        <v>79</v>
      </c>
      <c r="D64" s="329"/>
      <c r="E64" s="329"/>
      <c r="F64" s="334" t="s">
        <v>80</v>
      </c>
      <c r="G64" s="334"/>
      <c r="H64" s="16" t="s">
        <v>17</v>
      </c>
      <c r="I64" s="24"/>
      <c r="J64" s="23"/>
      <c r="K64" s="16"/>
    </row>
    <row r="65" spans="2:11" s="1" customFormat="1" ht="228.7" customHeight="1">
      <c r="B65" s="16">
        <v>40</v>
      </c>
      <c r="C65" s="333" t="s">
        <v>82</v>
      </c>
      <c r="D65" s="333"/>
      <c r="E65" s="333"/>
      <c r="F65" s="334" t="s">
        <v>83</v>
      </c>
      <c r="G65" s="334"/>
      <c r="H65" s="16" t="s">
        <v>78</v>
      </c>
      <c r="I65" s="24"/>
      <c r="J65" s="23"/>
      <c r="K65" s="16"/>
    </row>
    <row r="66" spans="2:11" s="1" customFormat="1" ht="228.7" customHeight="1">
      <c r="B66" s="16">
        <v>41</v>
      </c>
      <c r="C66" s="329" t="s">
        <v>84</v>
      </c>
      <c r="D66" s="329"/>
      <c r="E66" s="329"/>
      <c r="F66" s="330" t="s">
        <v>85</v>
      </c>
      <c r="G66" s="330"/>
      <c r="H66" s="8" t="s">
        <v>81</v>
      </c>
      <c r="I66" s="16"/>
      <c r="J66" s="23"/>
      <c r="K66" s="16"/>
    </row>
    <row r="67" spans="2:11" s="1" customFormat="1" ht="201.05" customHeight="1">
      <c r="B67" s="16">
        <v>42</v>
      </c>
      <c r="C67" s="333" t="s">
        <v>86</v>
      </c>
      <c r="D67" s="333"/>
      <c r="E67" s="333"/>
      <c r="F67" s="330" t="s">
        <v>87</v>
      </c>
      <c r="G67" s="330"/>
      <c r="H67" s="8" t="s">
        <v>81</v>
      </c>
      <c r="I67" s="16"/>
      <c r="J67" s="23"/>
      <c r="K67" s="16"/>
    </row>
    <row r="68" spans="2:11" s="1" customFormat="1" ht="146.1" customHeight="1">
      <c r="B68" s="16">
        <v>43</v>
      </c>
      <c r="C68" s="329" t="s">
        <v>89</v>
      </c>
      <c r="D68" s="329"/>
      <c r="E68" s="329"/>
      <c r="F68" s="330" t="s">
        <v>87</v>
      </c>
      <c r="G68" s="330"/>
      <c r="H68" s="8" t="s">
        <v>27</v>
      </c>
      <c r="I68" s="16"/>
      <c r="J68" s="23"/>
      <c r="K68" s="16"/>
    </row>
    <row r="69" spans="2:11" s="1" customFormat="1" ht="161.55000000000001" customHeight="1">
      <c r="B69" s="16">
        <v>44</v>
      </c>
      <c r="C69" s="329" t="s">
        <v>91</v>
      </c>
      <c r="D69" s="329"/>
      <c r="E69" s="329"/>
      <c r="F69" s="330" t="s">
        <v>92</v>
      </c>
      <c r="G69" s="330"/>
      <c r="H69" s="8" t="s">
        <v>17</v>
      </c>
      <c r="I69" s="16"/>
      <c r="J69" s="23"/>
      <c r="K69" s="16"/>
    </row>
    <row r="70" spans="2:11" s="1" customFormat="1" ht="161.55000000000001" customHeight="1">
      <c r="B70" s="16">
        <v>45</v>
      </c>
      <c r="C70" s="329" t="s">
        <v>214</v>
      </c>
      <c r="D70" s="329"/>
      <c r="E70" s="329"/>
      <c r="F70" s="330" t="s">
        <v>94</v>
      </c>
      <c r="G70" s="330"/>
      <c r="H70" s="8" t="s">
        <v>215</v>
      </c>
      <c r="I70" s="22">
        <v>0</v>
      </c>
      <c r="J70" s="23"/>
      <c r="K70" s="16"/>
    </row>
    <row r="71" spans="2:11" s="1" customFormat="1" ht="136.44999999999999" customHeight="1">
      <c r="B71" s="16">
        <v>46</v>
      </c>
      <c r="C71" s="329" t="s">
        <v>216</v>
      </c>
      <c r="D71" s="329"/>
      <c r="E71" s="329"/>
      <c r="F71" s="330" t="s">
        <v>96</v>
      </c>
      <c r="G71" s="330"/>
      <c r="H71" s="8" t="s">
        <v>17</v>
      </c>
      <c r="I71" s="22">
        <v>0</v>
      </c>
      <c r="J71" s="23"/>
      <c r="K71" s="16"/>
    </row>
    <row r="72" spans="2:11" s="1" customFormat="1" ht="167.95" customHeight="1">
      <c r="B72" s="16">
        <v>47</v>
      </c>
      <c r="C72" s="329" t="s">
        <v>97</v>
      </c>
      <c r="D72" s="329"/>
      <c r="E72" s="329"/>
      <c r="F72" s="330" t="s">
        <v>98</v>
      </c>
      <c r="G72" s="330"/>
      <c r="H72" s="8" t="s">
        <v>78</v>
      </c>
      <c r="I72" s="22"/>
      <c r="J72" s="23"/>
      <c r="K72" s="16">
        <v>0</v>
      </c>
    </row>
    <row r="73" spans="2:11" s="1" customFormat="1" ht="176.95" customHeight="1">
      <c r="B73" s="16">
        <v>48</v>
      </c>
      <c r="C73" s="329" t="s">
        <v>99</v>
      </c>
      <c r="D73" s="329"/>
      <c r="E73" s="329"/>
      <c r="F73" s="331" t="s">
        <v>100</v>
      </c>
      <c r="G73" s="332"/>
      <c r="H73" s="16" t="s">
        <v>217</v>
      </c>
      <c r="I73" s="20"/>
      <c r="J73" s="20"/>
      <c r="K73" s="20"/>
    </row>
    <row r="74" spans="2:11" s="1" customFormat="1" ht="162.65" customHeight="1">
      <c r="B74" s="16">
        <v>49</v>
      </c>
      <c r="C74" s="333" t="s">
        <v>102</v>
      </c>
      <c r="D74" s="333"/>
      <c r="E74" s="333"/>
      <c r="F74" s="331" t="s">
        <v>258</v>
      </c>
      <c r="G74" s="332"/>
      <c r="H74" s="16" t="s">
        <v>15</v>
      </c>
      <c r="I74" s="16"/>
      <c r="J74" s="16"/>
      <c r="K74" s="16"/>
    </row>
    <row r="75" spans="2:11" s="1" customFormat="1" ht="196.4" customHeight="1">
      <c r="B75" s="16">
        <v>50</v>
      </c>
      <c r="C75" s="333" t="s">
        <v>104</v>
      </c>
      <c r="D75" s="333"/>
      <c r="E75" s="333"/>
      <c r="F75" s="331" t="s">
        <v>105</v>
      </c>
      <c r="G75" s="332"/>
      <c r="H75" s="16" t="s">
        <v>217</v>
      </c>
      <c r="I75" s="16"/>
      <c r="J75" s="16"/>
      <c r="K75" s="16"/>
    </row>
    <row r="76" spans="2:11" s="1" customFormat="1">
      <c r="B76" s="325" t="s">
        <v>219</v>
      </c>
      <c r="C76" s="326"/>
      <c r="D76" s="327"/>
      <c r="E76" s="17" t="s">
        <v>220</v>
      </c>
      <c r="F76" s="17"/>
      <c r="G76" s="17" t="s">
        <v>221</v>
      </c>
      <c r="H76" s="17" t="s">
        <v>222</v>
      </c>
      <c r="I76" s="7" t="s">
        <v>223</v>
      </c>
      <c r="J76" s="17" t="s">
        <v>5</v>
      </c>
      <c r="K76" s="17" t="s">
        <v>4</v>
      </c>
    </row>
    <row r="77" spans="2:11" s="1" customFormat="1">
      <c r="B77" s="7"/>
      <c r="C77" s="7"/>
      <c r="D77" s="7"/>
      <c r="E77" s="17"/>
      <c r="F77" s="17"/>
      <c r="G77" s="17"/>
      <c r="H77" s="17"/>
      <c r="I77" s="7"/>
      <c r="J77" s="17"/>
      <c r="K77" s="17"/>
    </row>
    <row r="78" spans="2:11" s="1" customFormat="1" ht="14.95" customHeight="1">
      <c r="B78" s="14"/>
      <c r="C78" s="7"/>
      <c r="D78" s="7"/>
      <c r="E78" s="17"/>
      <c r="F78" s="17"/>
      <c r="G78" s="17"/>
      <c r="H78" s="17"/>
      <c r="I78" s="7"/>
      <c r="J78" s="17"/>
      <c r="K78" s="17"/>
    </row>
    <row r="79" spans="2:11" s="1" customFormat="1">
      <c r="B79" s="328" t="s">
        <v>224</v>
      </c>
      <c r="C79" s="328"/>
      <c r="D79" s="328"/>
      <c r="E79" s="328"/>
      <c r="F79" s="13"/>
      <c r="G79" s="13"/>
      <c r="H79" s="13"/>
      <c r="I79" s="8"/>
      <c r="J79" s="14"/>
      <c r="K79" s="17"/>
    </row>
    <row r="80" spans="2:11" s="1" customFormat="1">
      <c r="B80" s="317" t="s">
        <v>309</v>
      </c>
      <c r="C80" s="317"/>
      <c r="D80" s="317"/>
      <c r="E80" s="7">
        <v>0</v>
      </c>
      <c r="F80" s="13"/>
      <c r="G80" s="8"/>
      <c r="H80" s="8"/>
      <c r="I80" s="24"/>
      <c r="J80" s="33">
        <f>I80*H80*G80*E80</f>
        <v>0</v>
      </c>
      <c r="K80" s="17"/>
    </row>
    <row r="81" spans="2:11" s="1" customFormat="1">
      <c r="B81" s="318" t="s">
        <v>227</v>
      </c>
      <c r="C81" s="318"/>
      <c r="D81" s="318"/>
      <c r="E81" s="5"/>
      <c r="F81" s="13"/>
      <c r="G81" s="13"/>
      <c r="H81" s="13"/>
      <c r="I81" s="24"/>
      <c r="J81" s="33">
        <f>SUM(J80:J80)</f>
        <v>0</v>
      </c>
      <c r="K81" s="8" t="s">
        <v>21</v>
      </c>
    </row>
    <row r="82" spans="2:11" s="1" customFormat="1">
      <c r="B82" s="8"/>
      <c r="C82" s="31"/>
      <c r="D82" s="8"/>
      <c r="E82" s="5"/>
      <c r="F82" s="13"/>
      <c r="G82" s="13"/>
      <c r="H82" s="13"/>
      <c r="I82" s="24"/>
      <c r="J82" s="8"/>
      <c r="K82" s="8"/>
    </row>
    <row r="83" spans="2:11" s="1" customFormat="1">
      <c r="B83" s="14"/>
      <c r="C83" s="8"/>
      <c r="D83" s="8"/>
      <c r="E83" s="13"/>
      <c r="F83" s="13"/>
      <c r="G83" s="13"/>
      <c r="H83" s="13"/>
      <c r="I83" s="8"/>
      <c r="J83" s="13"/>
      <c r="K83" s="14"/>
    </row>
  </sheetData>
  <mergeCells count="115">
    <mergeCell ref="E9:K9"/>
    <mergeCell ref="G13:I13"/>
    <mergeCell ref="B23:J23"/>
    <mergeCell ref="C25:E25"/>
    <mergeCell ref="F25:G25"/>
    <mergeCell ref="C26:E26"/>
    <mergeCell ref="F26:G26"/>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72:E72"/>
    <mergeCell ref="F72:G72"/>
    <mergeCell ref="C63:E63"/>
    <mergeCell ref="F63:G63"/>
    <mergeCell ref="C64:E64"/>
    <mergeCell ref="F64:G64"/>
    <mergeCell ref="C65:E65"/>
    <mergeCell ref="F65:G65"/>
    <mergeCell ref="C66:E66"/>
    <mergeCell ref="F66:G66"/>
    <mergeCell ref="C67:E67"/>
    <mergeCell ref="F67:G67"/>
    <mergeCell ref="B81:D81"/>
    <mergeCell ref="B13:B14"/>
    <mergeCell ref="C13:C14"/>
    <mergeCell ref="D13:D14"/>
    <mergeCell ref="E13:E14"/>
    <mergeCell ref="J13:J14"/>
    <mergeCell ref="K13:K14"/>
    <mergeCell ref="C73:E73"/>
    <mergeCell ref="F73:G73"/>
    <mergeCell ref="C74:E74"/>
    <mergeCell ref="F74:G74"/>
    <mergeCell ref="C75:E75"/>
    <mergeCell ref="F75:G75"/>
    <mergeCell ref="B76:D76"/>
    <mergeCell ref="B79:E79"/>
    <mergeCell ref="B80:D80"/>
    <mergeCell ref="C68:E68"/>
    <mergeCell ref="F68:G68"/>
    <mergeCell ref="C69:E69"/>
    <mergeCell ref="F69:G69"/>
    <mergeCell ref="C70:E70"/>
    <mergeCell ref="F70:G70"/>
    <mergeCell ref="C71:E71"/>
    <mergeCell ref="F71:G71"/>
  </mergeCells>
  <pageMargins left="0.75" right="0.75" top="1" bottom="1" header="0.5" footer="0.5"/>
  <pageSetup scale="3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B2:K81"/>
  <sheetViews>
    <sheetView view="pageBreakPreview" zoomScale="79" zoomScaleNormal="63"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689</v>
      </c>
    </row>
    <row r="3" spans="2:11" ht="21.05" customHeight="1">
      <c r="B3" s="5" t="s">
        <v>118</v>
      </c>
      <c r="C3" s="7"/>
      <c r="E3" s="2" t="s">
        <v>690</v>
      </c>
      <c r="F3" s="2">
        <v>33</v>
      </c>
    </row>
    <row r="4" spans="2:11" ht="21.05" customHeight="1">
      <c r="B4" s="5" t="s">
        <v>119</v>
      </c>
      <c r="C4" s="8" t="s">
        <v>321</v>
      </c>
    </row>
    <row r="5" spans="2:11" ht="21.05" customHeight="1">
      <c r="B5" s="5" t="s">
        <v>122</v>
      </c>
      <c r="C5" s="7" t="s">
        <v>693</v>
      </c>
    </row>
    <row r="6" spans="2:11" ht="21.05" customHeight="1">
      <c r="B6" s="5" t="s">
        <v>124</v>
      </c>
      <c r="C6" s="7"/>
    </row>
    <row r="7" spans="2:11" ht="21.05" customHeight="1">
      <c r="B7" s="5" t="s">
        <v>125</v>
      </c>
      <c r="C7" s="7">
        <v>3</v>
      </c>
    </row>
    <row r="8" spans="2:11" ht="21.05" customHeight="1">
      <c r="B8" s="5" t="s">
        <v>126</v>
      </c>
      <c r="C8" s="254" t="s">
        <v>758</v>
      </c>
      <c r="D8" s="258" t="s">
        <v>300</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14" t="s">
        <v>252</v>
      </c>
      <c r="C15" s="8" t="s">
        <v>145</v>
      </c>
      <c r="D15" s="16" t="s">
        <v>539</v>
      </c>
      <c r="E15" s="8" t="s">
        <v>491</v>
      </c>
      <c r="F15" s="8">
        <v>6</v>
      </c>
      <c r="G15" s="8"/>
      <c r="H15" s="13"/>
      <c r="I15" s="13"/>
      <c r="J15" s="8">
        <f>F15</f>
        <v>6</v>
      </c>
      <c r="K15" s="14" t="s">
        <v>148</v>
      </c>
    </row>
    <row r="16" spans="2:11">
      <c r="B16" s="14"/>
      <c r="C16" s="8"/>
      <c r="D16" s="8"/>
      <c r="E16" s="13"/>
      <c r="F16" s="8"/>
      <c r="G16" s="8"/>
      <c r="H16" s="13"/>
      <c r="I16" s="13"/>
      <c r="J16" s="8"/>
      <c r="K16" s="14"/>
    </row>
    <row r="17" spans="2:11">
      <c r="B17" s="14"/>
      <c r="C17" s="8"/>
      <c r="D17" s="8"/>
      <c r="E17" s="13"/>
      <c r="F17" s="8"/>
      <c r="G17" s="8"/>
      <c r="H17" s="13"/>
      <c r="I17" s="13"/>
      <c r="J17" s="8"/>
      <c r="K17" s="14"/>
    </row>
    <row r="18" spans="2:11" ht="22.35" customHeight="1">
      <c r="B18" s="6" t="s">
        <v>167</v>
      </c>
      <c r="C18" s="7"/>
      <c r="D18" s="7"/>
      <c r="E18" s="6"/>
      <c r="F18" s="6"/>
      <c r="G18" s="15"/>
      <c r="H18" s="13"/>
      <c r="I18" s="12"/>
      <c r="J18" s="21"/>
      <c r="K18" s="14"/>
    </row>
    <row r="19" spans="2:11" ht="40.049999999999997" customHeight="1">
      <c r="B19" s="6"/>
      <c r="C19" s="16" t="s">
        <v>421</v>
      </c>
      <c r="D19" s="14"/>
      <c r="E19" s="16"/>
      <c r="F19" s="16"/>
      <c r="G19" s="8"/>
      <c r="H19" s="8"/>
      <c r="I19" s="7" t="s">
        <v>27</v>
      </c>
      <c r="J19" s="21">
        <f>J15</f>
        <v>6</v>
      </c>
      <c r="K19" s="14"/>
    </row>
    <row r="20" spans="2:11" ht="22.35" customHeight="1">
      <c r="B20" s="6"/>
      <c r="C20" s="17"/>
      <c r="D20" s="14"/>
      <c r="E20" s="16"/>
      <c r="F20" s="16"/>
      <c r="G20" s="8"/>
      <c r="H20" s="8"/>
      <c r="I20" s="7"/>
      <c r="J20" s="21"/>
      <c r="K20" s="14"/>
    </row>
    <row r="21" spans="2:11">
      <c r="B21" s="324" t="s">
        <v>171</v>
      </c>
      <c r="C21" s="324"/>
      <c r="D21" s="324"/>
      <c r="E21" s="324"/>
      <c r="F21" s="324"/>
      <c r="G21" s="324"/>
      <c r="H21" s="324"/>
      <c r="I21" s="324"/>
      <c r="J21" s="324"/>
      <c r="K21" s="14"/>
    </row>
    <row r="22" spans="2:11">
      <c r="B22" s="8"/>
      <c r="C22" s="8"/>
      <c r="D22" s="8"/>
      <c r="E22" s="13"/>
      <c r="F22" s="13"/>
      <c r="G22" s="13"/>
      <c r="H22" s="13"/>
      <c r="I22" s="13"/>
      <c r="J22" s="13"/>
      <c r="K22" s="14"/>
    </row>
    <row r="23" spans="2:11" s="1" customFormat="1" ht="29.1" customHeight="1">
      <c r="B23" s="6" t="s">
        <v>1</v>
      </c>
      <c r="C23" s="337" t="s">
        <v>2</v>
      </c>
      <c r="D23" s="337"/>
      <c r="E23" s="337"/>
      <c r="F23" s="337" t="s">
        <v>3</v>
      </c>
      <c r="G23" s="337"/>
      <c r="H23" s="7" t="s">
        <v>4</v>
      </c>
      <c r="I23" s="7" t="s">
        <v>5</v>
      </c>
      <c r="J23" s="7" t="s">
        <v>172</v>
      </c>
      <c r="K23" s="7" t="s">
        <v>173</v>
      </c>
    </row>
    <row r="24" spans="2:11" s="1" customFormat="1" ht="162" customHeight="1">
      <c r="B24" s="16">
        <v>1</v>
      </c>
      <c r="C24" s="328" t="s">
        <v>174</v>
      </c>
      <c r="D24" s="329"/>
      <c r="E24" s="329"/>
      <c r="F24" s="330" t="s">
        <v>8</v>
      </c>
      <c r="G24" s="330"/>
      <c r="H24" s="8" t="s">
        <v>175</v>
      </c>
      <c r="I24" s="22">
        <v>1</v>
      </c>
      <c r="J24" s="23"/>
      <c r="K24" s="16"/>
    </row>
    <row r="25" spans="2:11" s="1" customFormat="1" ht="209.6" customHeight="1">
      <c r="B25" s="16">
        <v>2</v>
      </c>
      <c r="C25" s="328" t="s">
        <v>176</v>
      </c>
      <c r="D25" s="329"/>
      <c r="E25" s="329"/>
      <c r="F25" s="330" t="s">
        <v>11</v>
      </c>
      <c r="G25" s="330"/>
      <c r="H25" s="16" t="s">
        <v>12</v>
      </c>
      <c r="I25" s="16"/>
      <c r="J25" s="23"/>
      <c r="K25" s="16"/>
    </row>
    <row r="26" spans="2:11" s="1" customFormat="1" ht="236.6" customHeight="1">
      <c r="B26" s="16">
        <v>3</v>
      </c>
      <c r="C26" s="328" t="s">
        <v>177</v>
      </c>
      <c r="D26" s="329"/>
      <c r="E26" s="329"/>
      <c r="F26" s="330" t="s">
        <v>14</v>
      </c>
      <c r="G26" s="330"/>
      <c r="H26" s="16" t="s">
        <v>15</v>
      </c>
      <c r="I26" s="16"/>
      <c r="J26" s="23"/>
      <c r="K26" s="16"/>
    </row>
    <row r="27" spans="2:11" s="1" customFormat="1" ht="194.95" customHeight="1">
      <c r="B27" s="16">
        <v>4</v>
      </c>
      <c r="C27" s="328" t="s">
        <v>178</v>
      </c>
      <c r="D27" s="329"/>
      <c r="E27" s="329"/>
      <c r="F27" s="330" t="s">
        <v>16</v>
      </c>
      <c r="G27" s="330"/>
      <c r="H27" s="16" t="s">
        <v>17</v>
      </c>
      <c r="I27" s="16"/>
      <c r="J27" s="23"/>
      <c r="K27" s="16"/>
    </row>
    <row r="28" spans="2:11" s="1" customFormat="1" ht="88.4" customHeight="1">
      <c r="B28" s="16">
        <v>5</v>
      </c>
      <c r="C28" s="328" t="s">
        <v>179</v>
      </c>
      <c r="D28" s="329"/>
      <c r="E28" s="329"/>
      <c r="F28" s="330" t="s">
        <v>112</v>
      </c>
      <c r="G28" s="330"/>
      <c r="H28" s="16" t="s">
        <v>12</v>
      </c>
      <c r="I28" s="22"/>
      <c r="J28" s="23"/>
      <c r="K28" s="16"/>
    </row>
    <row r="29" spans="2:11" s="1" customFormat="1" ht="272.60000000000002" customHeight="1">
      <c r="B29" s="16">
        <v>6</v>
      </c>
      <c r="C29" s="328" t="s">
        <v>180</v>
      </c>
      <c r="D29" s="329"/>
      <c r="E29" s="329"/>
      <c r="F29" s="330" t="s">
        <v>20</v>
      </c>
      <c r="G29" s="330"/>
      <c r="H29" s="8" t="s">
        <v>21</v>
      </c>
      <c r="I29" s="22"/>
      <c r="J29" s="23"/>
      <c r="K29" s="16"/>
    </row>
    <row r="30" spans="2:11" s="1" customFormat="1" ht="192.05" customHeight="1">
      <c r="B30" s="16">
        <v>7</v>
      </c>
      <c r="C30" s="328" t="s">
        <v>181</v>
      </c>
      <c r="D30" s="329"/>
      <c r="E30" s="329"/>
      <c r="F30" s="330" t="s">
        <v>22</v>
      </c>
      <c r="G30" s="330"/>
      <c r="H30" s="8" t="s">
        <v>23</v>
      </c>
      <c r="I30" s="16"/>
      <c r="J30" s="23"/>
      <c r="K30" s="16"/>
    </row>
    <row r="31" spans="2:11" s="1" customFormat="1" ht="233.2" customHeight="1">
      <c r="B31" s="16">
        <v>8</v>
      </c>
      <c r="C31" s="328" t="s">
        <v>182</v>
      </c>
      <c r="D31" s="329"/>
      <c r="E31" s="329"/>
      <c r="F31" s="330" t="s">
        <v>183</v>
      </c>
      <c r="G31" s="330"/>
      <c r="H31" s="8" t="s">
        <v>25</v>
      </c>
      <c r="I31" s="16"/>
      <c r="J31" s="23"/>
      <c r="K31" s="16"/>
    </row>
    <row r="32" spans="2:11" s="1" customFormat="1" ht="292.35000000000002" customHeight="1">
      <c r="B32" s="16">
        <v>9</v>
      </c>
      <c r="C32" s="328" t="s">
        <v>184</v>
      </c>
      <c r="D32" s="329"/>
      <c r="E32" s="329"/>
      <c r="F32" s="330" t="s">
        <v>26</v>
      </c>
      <c r="G32" s="330"/>
      <c r="H32" s="8" t="s">
        <v>27</v>
      </c>
      <c r="I32" s="16"/>
      <c r="J32" s="23"/>
      <c r="K32" s="16"/>
    </row>
    <row r="33" spans="2:11" s="1" customFormat="1" ht="263.10000000000002" customHeight="1">
      <c r="B33" s="16">
        <v>10</v>
      </c>
      <c r="C33" s="328" t="s">
        <v>185</v>
      </c>
      <c r="D33" s="329"/>
      <c r="E33" s="329"/>
      <c r="F33" s="330" t="s">
        <v>29</v>
      </c>
      <c r="G33" s="330"/>
      <c r="H33" s="8" t="s">
        <v>27</v>
      </c>
      <c r="I33" s="16"/>
      <c r="J33" s="23"/>
      <c r="K33" s="16"/>
    </row>
    <row r="34" spans="2:11" s="1" customFormat="1" ht="248.95" customHeight="1">
      <c r="B34" s="16">
        <v>11</v>
      </c>
      <c r="C34" s="328" t="s">
        <v>186</v>
      </c>
      <c r="D34" s="329"/>
      <c r="E34" s="329"/>
      <c r="F34" s="330" t="s">
        <v>31</v>
      </c>
      <c r="G34" s="330"/>
      <c r="H34" s="8" t="s">
        <v>27</v>
      </c>
      <c r="I34" s="16"/>
      <c r="J34" s="23"/>
      <c r="K34" s="16"/>
    </row>
    <row r="35" spans="2:11" s="1" customFormat="1" ht="146.1" customHeight="1">
      <c r="B35" s="16">
        <v>12</v>
      </c>
      <c r="C35" s="328" t="s">
        <v>187</v>
      </c>
      <c r="D35" s="329"/>
      <c r="E35" s="329"/>
      <c r="F35" s="330" t="s">
        <v>33</v>
      </c>
      <c r="G35" s="330"/>
      <c r="H35" s="8" t="s">
        <v>27</v>
      </c>
      <c r="I35" s="16"/>
      <c r="J35" s="23"/>
      <c r="K35" s="16"/>
    </row>
    <row r="36" spans="2:11" s="1" customFormat="1" ht="282.7" customHeight="1">
      <c r="B36" s="16">
        <v>13</v>
      </c>
      <c r="C36" s="328" t="s">
        <v>188</v>
      </c>
      <c r="D36" s="329"/>
      <c r="E36" s="329"/>
      <c r="F36" s="330" t="s">
        <v>35</v>
      </c>
      <c r="G36" s="330"/>
      <c r="H36" s="8" t="s">
        <v>27</v>
      </c>
      <c r="I36" s="16"/>
      <c r="J36" s="23"/>
      <c r="K36" s="16"/>
    </row>
    <row r="37" spans="2:11" s="1" customFormat="1" ht="167.15" customHeight="1">
      <c r="B37" s="16">
        <v>14</v>
      </c>
      <c r="C37" s="328" t="s">
        <v>189</v>
      </c>
      <c r="D37" s="329"/>
      <c r="E37" s="329"/>
      <c r="F37" s="330" t="s">
        <v>37</v>
      </c>
      <c r="G37" s="330"/>
      <c r="H37" s="8" t="s">
        <v>27</v>
      </c>
      <c r="I37" s="16"/>
      <c r="J37" s="23"/>
      <c r="K37" s="16"/>
    </row>
    <row r="38" spans="2:11" s="1" customFormat="1" ht="270.64999999999998" customHeight="1">
      <c r="B38" s="16">
        <v>15</v>
      </c>
      <c r="C38" s="328" t="s">
        <v>190</v>
      </c>
      <c r="D38" s="329"/>
      <c r="E38" s="329"/>
      <c r="F38" s="330" t="s">
        <v>39</v>
      </c>
      <c r="G38" s="330"/>
      <c r="H38" s="16" t="s">
        <v>12</v>
      </c>
      <c r="I38" s="16"/>
      <c r="J38" s="23"/>
      <c r="K38" s="16"/>
    </row>
    <row r="39" spans="2:11" s="1" customFormat="1" ht="200.6" customHeight="1">
      <c r="B39" s="16">
        <v>16</v>
      </c>
      <c r="C39" s="328" t="s">
        <v>191</v>
      </c>
      <c r="D39" s="329"/>
      <c r="E39" s="329"/>
      <c r="F39" s="330" t="s">
        <v>40</v>
      </c>
      <c r="G39" s="330"/>
      <c r="H39" s="16"/>
      <c r="I39" s="16"/>
      <c r="J39" s="23"/>
      <c r="K39" s="16"/>
    </row>
    <row r="40" spans="2:11" s="1" customFormat="1" ht="53.2" customHeight="1">
      <c r="B40" s="16">
        <v>17</v>
      </c>
      <c r="C40" s="328" t="s">
        <v>41</v>
      </c>
      <c r="D40" s="328"/>
      <c r="E40" s="328"/>
      <c r="F40" s="330" t="s">
        <v>192</v>
      </c>
      <c r="G40" s="330"/>
      <c r="H40" s="7"/>
      <c r="I40" s="16"/>
      <c r="J40" s="23"/>
      <c r="K40" s="16"/>
    </row>
    <row r="41" spans="2:11" s="1" customFormat="1" ht="86.95" customHeight="1">
      <c r="B41" s="16">
        <v>18</v>
      </c>
      <c r="C41" s="328" t="s">
        <v>193</v>
      </c>
      <c r="D41" s="329"/>
      <c r="E41" s="329"/>
      <c r="F41" s="330" t="s">
        <v>43</v>
      </c>
      <c r="G41" s="330"/>
      <c r="H41" s="16" t="s">
        <v>12</v>
      </c>
      <c r="I41" s="16"/>
      <c r="J41" s="23"/>
      <c r="K41" s="16"/>
    </row>
    <row r="42" spans="2:11" s="1" customFormat="1" ht="163.44999999999999" customHeight="1">
      <c r="B42" s="16">
        <v>19</v>
      </c>
      <c r="C42" s="328" t="s">
        <v>194</v>
      </c>
      <c r="D42" s="329"/>
      <c r="E42" s="329"/>
      <c r="F42" s="330" t="s">
        <v>45</v>
      </c>
      <c r="G42" s="330"/>
      <c r="H42" s="16" t="s">
        <v>12</v>
      </c>
      <c r="I42" s="22"/>
      <c r="J42" s="23"/>
      <c r="K42" s="8"/>
    </row>
    <row r="43" spans="2:11" s="1" customFormat="1" ht="122.5" customHeight="1">
      <c r="B43" s="16">
        <v>20</v>
      </c>
      <c r="C43" s="328" t="s">
        <v>195</v>
      </c>
      <c r="D43" s="329"/>
      <c r="E43" s="329"/>
      <c r="F43" s="330" t="s">
        <v>47</v>
      </c>
      <c r="G43" s="330"/>
      <c r="H43" s="16" t="s">
        <v>12</v>
      </c>
      <c r="I43" s="22"/>
      <c r="J43" s="23"/>
      <c r="K43" s="16"/>
    </row>
    <row r="44" spans="2:11" s="1" customFormat="1" ht="104.15" customHeight="1">
      <c r="B44" s="16">
        <v>21</v>
      </c>
      <c r="C44" s="328" t="s">
        <v>196</v>
      </c>
      <c r="D44" s="329"/>
      <c r="E44" s="329"/>
      <c r="F44" s="330" t="s">
        <v>48</v>
      </c>
      <c r="G44" s="330"/>
      <c r="H44" s="16" t="s">
        <v>12</v>
      </c>
      <c r="I44" s="22">
        <v>0</v>
      </c>
      <c r="J44" s="23"/>
      <c r="K44" s="16"/>
    </row>
    <row r="45" spans="2:11" s="1" customFormat="1" ht="215.2" customHeight="1">
      <c r="B45" s="16">
        <v>22</v>
      </c>
      <c r="C45" s="328" t="s">
        <v>197</v>
      </c>
      <c r="D45" s="329"/>
      <c r="E45" s="329"/>
      <c r="F45" s="330" t="s">
        <v>50</v>
      </c>
      <c r="G45" s="330"/>
      <c r="H45" s="16" t="s">
        <v>12</v>
      </c>
      <c r="I45" s="16"/>
      <c r="J45" s="23"/>
      <c r="K45" s="16"/>
    </row>
    <row r="46" spans="2:11" s="1" customFormat="1" ht="32.15" customHeight="1">
      <c r="B46" s="16">
        <v>23</v>
      </c>
      <c r="C46" s="328" t="s">
        <v>51</v>
      </c>
      <c r="D46" s="328"/>
      <c r="E46" s="328"/>
      <c r="F46" s="330"/>
      <c r="G46" s="330"/>
      <c r="H46" s="6"/>
      <c r="I46" s="16"/>
      <c r="J46" s="23"/>
      <c r="K46" s="16"/>
    </row>
    <row r="47" spans="2:11" s="1" customFormat="1" ht="64.45" customHeight="1">
      <c r="B47" s="16">
        <v>24</v>
      </c>
      <c r="C47" s="328" t="s">
        <v>198</v>
      </c>
      <c r="D47" s="329"/>
      <c r="E47" s="329"/>
      <c r="F47" s="330" t="s">
        <v>54</v>
      </c>
      <c r="G47" s="330"/>
      <c r="H47" s="16"/>
      <c r="I47" s="16"/>
      <c r="J47" s="23"/>
      <c r="K47" s="14"/>
    </row>
    <row r="48" spans="2:11" s="1" customFormat="1" ht="102.7" customHeight="1">
      <c r="B48" s="16">
        <v>25</v>
      </c>
      <c r="C48" s="328" t="s">
        <v>199</v>
      </c>
      <c r="D48" s="329"/>
      <c r="E48" s="329"/>
      <c r="F48" s="330" t="s">
        <v>55</v>
      </c>
      <c r="G48" s="330"/>
      <c r="H48" s="8" t="s">
        <v>27</v>
      </c>
      <c r="I48" s="22"/>
      <c r="J48" s="23"/>
      <c r="K48" s="8"/>
    </row>
    <row r="49" spans="2:11" s="1" customFormat="1" ht="216.65" customHeight="1">
      <c r="B49" s="16">
        <v>26</v>
      </c>
      <c r="C49" s="328" t="s">
        <v>200</v>
      </c>
      <c r="D49" s="329"/>
      <c r="E49" s="329"/>
      <c r="F49" s="330" t="s">
        <v>56</v>
      </c>
      <c r="G49" s="330"/>
      <c r="H49" s="8" t="s">
        <v>27</v>
      </c>
      <c r="I49" s="16"/>
      <c r="J49" s="23"/>
      <c r="K49" s="16"/>
    </row>
    <row r="50" spans="2:11" s="1" customFormat="1" ht="180.65" customHeight="1">
      <c r="B50" s="16">
        <v>27</v>
      </c>
      <c r="C50" s="328" t="s">
        <v>201</v>
      </c>
      <c r="D50" s="329"/>
      <c r="E50" s="329"/>
      <c r="F50" s="330" t="s">
        <v>57</v>
      </c>
      <c r="G50" s="330"/>
      <c r="H50" s="8" t="s">
        <v>27</v>
      </c>
      <c r="I50" s="22">
        <f>J19</f>
        <v>6</v>
      </c>
      <c r="J50" s="23"/>
      <c r="K50" s="16"/>
    </row>
    <row r="51" spans="2:11" s="1" customFormat="1" ht="153" customHeight="1">
      <c r="B51" s="16">
        <v>28</v>
      </c>
      <c r="C51" s="329" t="s">
        <v>202</v>
      </c>
      <c r="D51" s="329"/>
      <c r="E51" s="329"/>
      <c r="F51" s="330" t="s">
        <v>203</v>
      </c>
      <c r="G51" s="330"/>
      <c r="H51" s="8" t="s">
        <v>12</v>
      </c>
      <c r="I51" s="16"/>
      <c r="J51" s="23"/>
      <c r="K51" s="16"/>
    </row>
    <row r="52" spans="2:11" s="1" customFormat="1" ht="111.7" customHeight="1">
      <c r="B52" s="16">
        <v>29</v>
      </c>
      <c r="C52" s="328" t="s">
        <v>204</v>
      </c>
      <c r="D52" s="329"/>
      <c r="E52" s="329"/>
      <c r="F52" s="330" t="s">
        <v>60</v>
      </c>
      <c r="G52" s="330"/>
      <c r="H52" s="8" t="s">
        <v>12</v>
      </c>
      <c r="I52" s="22"/>
      <c r="J52" s="23"/>
      <c r="K52" s="16"/>
    </row>
    <row r="53" spans="2:11" s="1" customFormat="1" ht="242.2" customHeight="1">
      <c r="B53" s="16">
        <v>30</v>
      </c>
      <c r="C53" s="328" t="s">
        <v>205</v>
      </c>
      <c r="D53" s="329"/>
      <c r="E53" s="329"/>
      <c r="F53" s="330" t="s">
        <v>62</v>
      </c>
      <c r="G53" s="330"/>
      <c r="H53" s="8" t="s">
        <v>27</v>
      </c>
      <c r="I53" s="22"/>
      <c r="J53" s="23"/>
      <c r="K53" s="16"/>
    </row>
    <row r="54" spans="2:11" s="1" customFormat="1" ht="248.95" customHeight="1">
      <c r="B54" s="16">
        <v>31</v>
      </c>
      <c r="C54" s="329" t="s">
        <v>206</v>
      </c>
      <c r="D54" s="329"/>
      <c r="E54" s="329"/>
      <c r="F54" s="330" t="s">
        <v>64</v>
      </c>
      <c r="G54" s="330"/>
      <c r="H54" s="8" t="s">
        <v>65</v>
      </c>
      <c r="I54" s="22"/>
      <c r="J54" s="23"/>
      <c r="K54" s="16"/>
    </row>
    <row r="55" spans="2:11" s="1" customFormat="1" ht="138.05000000000001" customHeight="1">
      <c r="B55" s="16">
        <v>32</v>
      </c>
      <c r="C55" s="328" t="s">
        <v>207</v>
      </c>
      <c r="D55" s="329"/>
      <c r="E55" s="329"/>
      <c r="F55" s="330" t="s">
        <v>67</v>
      </c>
      <c r="G55" s="330"/>
      <c r="H55" s="8" t="s">
        <v>208</v>
      </c>
      <c r="I55" s="22"/>
      <c r="J55" s="23"/>
      <c r="K55" s="16"/>
    </row>
    <row r="56" spans="2:11" s="1" customFormat="1" ht="167.15" customHeight="1">
      <c r="B56" s="16">
        <v>33</v>
      </c>
      <c r="C56" s="328" t="s">
        <v>209</v>
      </c>
      <c r="D56" s="329"/>
      <c r="E56" s="329"/>
      <c r="F56" s="330" t="s">
        <v>69</v>
      </c>
      <c r="G56" s="330"/>
      <c r="H56" s="8" t="s">
        <v>65</v>
      </c>
      <c r="I56" s="22"/>
      <c r="J56" s="23"/>
      <c r="K56" s="16"/>
    </row>
    <row r="57" spans="2:11" s="1" customFormat="1" ht="165.05" customHeight="1">
      <c r="B57" s="16">
        <v>34</v>
      </c>
      <c r="C57" s="328" t="s">
        <v>210</v>
      </c>
      <c r="D57" s="329"/>
      <c r="E57" s="329"/>
      <c r="F57" s="330" t="s">
        <v>71</v>
      </c>
      <c r="G57" s="330"/>
      <c r="H57" s="8" t="s">
        <v>25</v>
      </c>
      <c r="I57" s="16"/>
      <c r="J57" s="23"/>
      <c r="K57" s="16"/>
    </row>
    <row r="58" spans="2:11" s="1" customFormat="1" ht="409.35" customHeight="1">
      <c r="B58" s="16">
        <v>35</v>
      </c>
      <c r="C58" s="328" t="s">
        <v>211</v>
      </c>
      <c r="D58" s="329"/>
      <c r="E58" s="329"/>
      <c r="F58" s="330" t="s">
        <v>72</v>
      </c>
      <c r="G58" s="330"/>
      <c r="H58" s="8" t="s">
        <v>21</v>
      </c>
      <c r="I58" s="16"/>
      <c r="J58" s="23"/>
      <c r="K58" s="16"/>
    </row>
    <row r="59" spans="2:11" s="1" customFormat="1" ht="201.05" customHeight="1">
      <c r="B59" s="16">
        <v>36</v>
      </c>
      <c r="C59" s="328" t="s">
        <v>212</v>
      </c>
      <c r="D59" s="329"/>
      <c r="E59" s="329"/>
      <c r="F59" s="330" t="s">
        <v>115</v>
      </c>
      <c r="G59" s="330"/>
      <c r="H59" s="16" t="s">
        <v>17</v>
      </c>
      <c r="I59" s="16"/>
      <c r="J59" s="23"/>
      <c r="K59" s="16"/>
    </row>
    <row r="60" spans="2:11" s="1" customFormat="1" ht="201.05" customHeight="1">
      <c r="B60" s="16">
        <v>37</v>
      </c>
      <c r="C60" s="328" t="s">
        <v>213</v>
      </c>
      <c r="D60" s="329"/>
      <c r="E60" s="329"/>
      <c r="F60" s="330" t="s">
        <v>75</v>
      </c>
      <c r="G60" s="330"/>
      <c r="H60" s="16" t="s">
        <v>17</v>
      </c>
      <c r="I60" s="16"/>
      <c r="J60" s="23"/>
      <c r="K60" s="16"/>
    </row>
    <row r="61" spans="2:11" s="1" customFormat="1" ht="140.94999999999999" customHeight="1">
      <c r="B61" s="16">
        <v>38</v>
      </c>
      <c r="C61" s="329" t="s">
        <v>76</v>
      </c>
      <c r="D61" s="329"/>
      <c r="E61" s="329"/>
      <c r="F61" s="334" t="s">
        <v>77</v>
      </c>
      <c r="G61" s="334"/>
      <c r="H61" s="16" t="s">
        <v>17</v>
      </c>
      <c r="I61" s="24"/>
      <c r="J61" s="23"/>
      <c r="K61" s="16"/>
    </row>
    <row r="62" spans="2:11" s="1" customFormat="1" ht="228.7" customHeight="1">
      <c r="B62" s="16">
        <v>39</v>
      </c>
      <c r="C62" s="329" t="s">
        <v>79</v>
      </c>
      <c r="D62" s="329"/>
      <c r="E62" s="329"/>
      <c r="F62" s="334" t="s">
        <v>80</v>
      </c>
      <c r="G62" s="334"/>
      <c r="H62" s="16" t="s">
        <v>17</v>
      </c>
      <c r="I62" s="24"/>
      <c r="J62" s="23"/>
      <c r="K62" s="16"/>
    </row>
    <row r="63" spans="2:11" s="1" customFormat="1" ht="228.7" customHeight="1">
      <c r="B63" s="16">
        <v>40</v>
      </c>
      <c r="C63" s="333" t="s">
        <v>82</v>
      </c>
      <c r="D63" s="333"/>
      <c r="E63" s="333"/>
      <c r="F63" s="334" t="s">
        <v>83</v>
      </c>
      <c r="G63" s="334"/>
      <c r="H63" s="16" t="s">
        <v>78</v>
      </c>
      <c r="I63" s="24"/>
      <c r="J63" s="23"/>
      <c r="K63" s="16"/>
    </row>
    <row r="64" spans="2:11" s="1" customFormat="1" ht="228.7" customHeight="1">
      <c r="B64" s="16">
        <v>41</v>
      </c>
      <c r="C64" s="329" t="s">
        <v>84</v>
      </c>
      <c r="D64" s="329"/>
      <c r="E64" s="329"/>
      <c r="F64" s="330" t="s">
        <v>85</v>
      </c>
      <c r="G64" s="330"/>
      <c r="H64" s="8" t="s">
        <v>81</v>
      </c>
      <c r="I64" s="16"/>
      <c r="J64" s="23"/>
      <c r="K64" s="16"/>
    </row>
    <row r="65" spans="2:11" s="1" customFormat="1" ht="201.05" customHeight="1">
      <c r="B65" s="16">
        <v>42</v>
      </c>
      <c r="C65" s="333" t="s">
        <v>86</v>
      </c>
      <c r="D65" s="333"/>
      <c r="E65" s="333"/>
      <c r="F65" s="330" t="s">
        <v>87</v>
      </c>
      <c r="G65" s="330"/>
      <c r="H65" s="8" t="s">
        <v>81</v>
      </c>
      <c r="I65" s="16"/>
      <c r="J65" s="23"/>
      <c r="K65" s="16"/>
    </row>
    <row r="66" spans="2:11" s="1" customFormat="1" ht="146.1" customHeight="1">
      <c r="B66" s="16">
        <v>43</v>
      </c>
      <c r="C66" s="329" t="s">
        <v>89</v>
      </c>
      <c r="D66" s="329"/>
      <c r="E66" s="329"/>
      <c r="F66" s="330" t="s">
        <v>87</v>
      </c>
      <c r="G66" s="330"/>
      <c r="H66" s="8" t="s">
        <v>27</v>
      </c>
      <c r="I66" s="16"/>
      <c r="J66" s="23"/>
      <c r="K66" s="16"/>
    </row>
    <row r="67" spans="2:11" s="1" customFormat="1" ht="161.55000000000001" customHeight="1">
      <c r="B67" s="16">
        <v>44</v>
      </c>
      <c r="C67" s="329" t="s">
        <v>91</v>
      </c>
      <c r="D67" s="329"/>
      <c r="E67" s="329"/>
      <c r="F67" s="330" t="s">
        <v>92</v>
      </c>
      <c r="G67" s="330"/>
      <c r="H67" s="8" t="s">
        <v>17</v>
      </c>
      <c r="I67" s="16"/>
      <c r="J67" s="23"/>
      <c r="K67" s="16"/>
    </row>
    <row r="68" spans="2:11" s="1" customFormat="1" ht="161.55000000000001" customHeight="1">
      <c r="B68" s="16">
        <v>45</v>
      </c>
      <c r="C68" s="329" t="s">
        <v>214</v>
      </c>
      <c r="D68" s="329"/>
      <c r="E68" s="329"/>
      <c r="F68" s="330" t="s">
        <v>94</v>
      </c>
      <c r="G68" s="330"/>
      <c r="H68" s="8" t="s">
        <v>215</v>
      </c>
      <c r="I68" s="22"/>
      <c r="J68" s="23"/>
      <c r="K68" s="16"/>
    </row>
    <row r="69" spans="2:11" s="1" customFormat="1" ht="136.44999999999999" customHeight="1">
      <c r="B69" s="16">
        <v>46</v>
      </c>
      <c r="C69" s="329" t="s">
        <v>216</v>
      </c>
      <c r="D69" s="329"/>
      <c r="E69" s="329"/>
      <c r="F69" s="330" t="s">
        <v>96</v>
      </c>
      <c r="G69" s="330"/>
      <c r="H69" s="8" t="s">
        <v>17</v>
      </c>
      <c r="I69" s="22">
        <v>0</v>
      </c>
      <c r="J69" s="23"/>
      <c r="K69" s="16"/>
    </row>
    <row r="70" spans="2:11" s="1" customFormat="1" ht="167.95" customHeight="1">
      <c r="B70" s="16">
        <v>47</v>
      </c>
      <c r="C70" s="329" t="s">
        <v>97</v>
      </c>
      <c r="D70" s="329"/>
      <c r="E70" s="329"/>
      <c r="F70" s="330" t="s">
        <v>98</v>
      </c>
      <c r="G70" s="330"/>
      <c r="H70" s="8" t="s">
        <v>78</v>
      </c>
      <c r="I70" s="22"/>
      <c r="J70" s="23"/>
      <c r="K70" s="16">
        <v>0</v>
      </c>
    </row>
    <row r="71" spans="2:11" s="1" customFormat="1" ht="176.95" customHeight="1">
      <c r="B71" s="16">
        <v>48</v>
      </c>
      <c r="C71" s="329" t="s">
        <v>99</v>
      </c>
      <c r="D71" s="329"/>
      <c r="E71" s="329"/>
      <c r="F71" s="331" t="s">
        <v>100</v>
      </c>
      <c r="G71" s="332"/>
      <c r="H71" s="16" t="s">
        <v>217</v>
      </c>
      <c r="I71" s="20"/>
      <c r="J71" s="20"/>
      <c r="K71" s="20"/>
    </row>
    <row r="72" spans="2:11" s="1" customFormat="1" ht="162.65" customHeight="1">
      <c r="B72" s="16">
        <v>49</v>
      </c>
      <c r="C72" s="333" t="s">
        <v>102</v>
      </c>
      <c r="D72" s="333"/>
      <c r="E72" s="333"/>
      <c r="F72" s="331" t="s">
        <v>258</v>
      </c>
      <c r="G72" s="332"/>
      <c r="H72" s="16" t="s">
        <v>15</v>
      </c>
      <c r="I72" s="16"/>
      <c r="J72" s="16"/>
      <c r="K72" s="16"/>
    </row>
    <row r="73" spans="2:11" s="1" customFormat="1" ht="196.4" customHeight="1">
      <c r="B73" s="16">
        <v>50</v>
      </c>
      <c r="C73" s="333" t="s">
        <v>104</v>
      </c>
      <c r="D73" s="333"/>
      <c r="E73" s="333"/>
      <c r="F73" s="331" t="s">
        <v>105</v>
      </c>
      <c r="G73" s="332"/>
      <c r="H73" s="16" t="s">
        <v>217</v>
      </c>
      <c r="I73" s="16"/>
      <c r="J73" s="16"/>
      <c r="K73" s="16"/>
    </row>
    <row r="74" spans="2:11" s="1" customFormat="1">
      <c r="B74" s="325" t="s">
        <v>219</v>
      </c>
      <c r="C74" s="326"/>
      <c r="D74" s="327"/>
      <c r="E74" s="17" t="s">
        <v>220</v>
      </c>
      <c r="F74" s="17"/>
      <c r="G74" s="17" t="s">
        <v>221</v>
      </c>
      <c r="H74" s="17" t="s">
        <v>222</v>
      </c>
      <c r="I74" s="7" t="s">
        <v>223</v>
      </c>
      <c r="J74" s="17" t="s">
        <v>5</v>
      </c>
      <c r="K74" s="17" t="s">
        <v>4</v>
      </c>
    </row>
    <row r="75" spans="2:11" s="1" customFormat="1">
      <c r="B75" s="7"/>
      <c r="C75" s="7"/>
      <c r="D75" s="7"/>
      <c r="E75" s="17"/>
      <c r="F75" s="17"/>
      <c r="G75" s="17"/>
      <c r="H75" s="17"/>
      <c r="I75" s="7"/>
      <c r="J75" s="17"/>
      <c r="K75" s="17"/>
    </row>
    <row r="76" spans="2:11" s="1" customFormat="1" ht="14.95" customHeight="1">
      <c r="B76" s="14"/>
      <c r="C76" s="7"/>
      <c r="D76" s="7"/>
      <c r="E76" s="17"/>
      <c r="F76" s="17"/>
      <c r="G76" s="17"/>
      <c r="H76" s="17"/>
      <c r="I76" s="7"/>
      <c r="J76" s="17"/>
      <c r="K76" s="17"/>
    </row>
    <row r="77" spans="2:11" s="1" customFormat="1">
      <c r="B77" s="328" t="s">
        <v>224</v>
      </c>
      <c r="C77" s="328"/>
      <c r="D77" s="328"/>
      <c r="E77" s="328"/>
      <c r="F77" s="13"/>
      <c r="G77" s="13"/>
      <c r="H77" s="13"/>
      <c r="I77" s="8"/>
      <c r="J77" s="14"/>
      <c r="K77" s="17"/>
    </row>
    <row r="78" spans="2:11" s="1" customFormat="1">
      <c r="B78" s="317"/>
      <c r="C78" s="317"/>
      <c r="D78" s="317"/>
      <c r="E78" s="7">
        <v>0</v>
      </c>
      <c r="F78" s="13"/>
      <c r="G78" s="8"/>
      <c r="H78" s="8"/>
      <c r="I78" s="24"/>
      <c r="J78" s="33">
        <f>I78*H78*G78*E78</f>
        <v>0</v>
      </c>
      <c r="K78" s="17"/>
    </row>
    <row r="79" spans="2:11" s="1" customFormat="1">
      <c r="B79" s="318" t="s">
        <v>227</v>
      </c>
      <c r="C79" s="318"/>
      <c r="D79" s="318"/>
      <c r="E79" s="5"/>
      <c r="F79" s="13"/>
      <c r="G79" s="13"/>
      <c r="H79" s="13"/>
      <c r="I79" s="24"/>
      <c r="J79" s="33">
        <f>SUM(J78:J78)</f>
        <v>0</v>
      </c>
      <c r="K79" s="8" t="s">
        <v>21</v>
      </c>
    </row>
    <row r="80" spans="2:11" s="1" customFormat="1">
      <c r="B80" s="8"/>
      <c r="C80" s="31"/>
      <c r="D80" s="8"/>
      <c r="E80" s="5"/>
      <c r="F80" s="13"/>
      <c r="G80" s="13"/>
      <c r="H80" s="13"/>
      <c r="I80" s="24"/>
      <c r="J80" s="8"/>
      <c r="K80" s="8"/>
    </row>
    <row r="81" spans="2:11" s="1" customFormat="1">
      <c r="B81" s="14"/>
      <c r="C81" s="8"/>
      <c r="D81" s="8"/>
      <c r="E81" s="13"/>
      <c r="F81" s="13"/>
      <c r="G81" s="13"/>
      <c r="H81" s="13"/>
      <c r="I81" s="8"/>
      <c r="J81" s="13"/>
      <c r="K81" s="14"/>
    </row>
  </sheetData>
  <mergeCells count="115">
    <mergeCell ref="E9:K9"/>
    <mergeCell ref="G13:I13"/>
    <mergeCell ref="B21:J21"/>
    <mergeCell ref="C23:E23"/>
    <mergeCell ref="F23:G23"/>
    <mergeCell ref="C24:E24"/>
    <mergeCell ref="F24:G24"/>
    <mergeCell ref="C25:E25"/>
    <mergeCell ref="F25:G25"/>
    <mergeCell ref="C26:E26"/>
    <mergeCell ref="F26:G26"/>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70:E70"/>
    <mergeCell ref="F70:G70"/>
    <mergeCell ref="C61:E61"/>
    <mergeCell ref="F61:G61"/>
    <mergeCell ref="C62:E62"/>
    <mergeCell ref="F62:G62"/>
    <mergeCell ref="C63:E63"/>
    <mergeCell ref="F63:G63"/>
    <mergeCell ref="C64:E64"/>
    <mergeCell ref="F64:G64"/>
    <mergeCell ref="C65:E65"/>
    <mergeCell ref="F65:G65"/>
    <mergeCell ref="B79:D79"/>
    <mergeCell ref="B13:B14"/>
    <mergeCell ref="C13:C14"/>
    <mergeCell ref="D13:D14"/>
    <mergeCell ref="E13:E14"/>
    <mergeCell ref="J13:J14"/>
    <mergeCell ref="K13:K14"/>
    <mergeCell ref="C71:E71"/>
    <mergeCell ref="F71:G71"/>
    <mergeCell ref="C72:E72"/>
    <mergeCell ref="F72:G72"/>
    <mergeCell ref="C73:E73"/>
    <mergeCell ref="F73:G73"/>
    <mergeCell ref="B74:D74"/>
    <mergeCell ref="B77:E77"/>
    <mergeCell ref="B78:D78"/>
    <mergeCell ref="C66:E66"/>
    <mergeCell ref="F66:G66"/>
    <mergeCell ref="C67:E67"/>
    <mergeCell ref="F67:G67"/>
    <mergeCell ref="C68:E68"/>
    <mergeCell ref="F68:G68"/>
    <mergeCell ref="C69:E69"/>
    <mergeCell ref="F69:G69"/>
  </mergeCells>
  <pageMargins left="0.75" right="0.75" top="1" bottom="1" header="0.5" footer="0.5"/>
  <pageSetup scale="32" orientation="portrait" r:id="rId1"/>
  <rowBreaks count="1" manualBreakCount="1">
    <brk id="64"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50"/>
  </sheetPr>
  <dimension ref="B2:K87"/>
  <sheetViews>
    <sheetView view="pageBreakPreview" zoomScale="70" zoomScaleNormal="69"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73.45" customHeight="1">
      <c r="B2" s="5" t="s">
        <v>116</v>
      </c>
      <c r="C2" s="6" t="s">
        <v>664</v>
      </c>
    </row>
    <row r="3" spans="2:11" ht="21.05" customHeight="1">
      <c r="B3" s="5" t="s">
        <v>118</v>
      </c>
      <c r="C3" s="7"/>
      <c r="E3" s="2" t="s">
        <v>430</v>
      </c>
    </row>
    <row r="4" spans="2:11" ht="21.05" customHeight="1">
      <c r="B4" s="5" t="s">
        <v>119</v>
      </c>
      <c r="C4" s="8" t="s">
        <v>298</v>
      </c>
    </row>
    <row r="5" spans="2:11" ht="21.05" customHeight="1">
      <c r="B5" s="5" t="s">
        <v>122</v>
      </c>
      <c r="C5" s="7" t="s">
        <v>694</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130</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4" t="s">
        <v>695</v>
      </c>
      <c r="C15" s="8" t="s">
        <v>145</v>
      </c>
      <c r="D15" s="8" t="s">
        <v>666</v>
      </c>
      <c r="E15" s="14" t="s">
        <v>667</v>
      </c>
      <c r="F15" s="8">
        <v>2</v>
      </c>
      <c r="G15" s="8">
        <v>5.5</v>
      </c>
      <c r="H15" s="13"/>
      <c r="I15" s="13"/>
      <c r="J15" s="8">
        <f>F15*G15</f>
        <v>11</v>
      </c>
      <c r="K15" s="14" t="s">
        <v>684</v>
      </c>
    </row>
    <row r="16" spans="2:11" ht="29.6">
      <c r="B16" s="8" t="s">
        <v>668</v>
      </c>
      <c r="C16" s="8" t="s">
        <v>445</v>
      </c>
      <c r="D16" s="8" t="s">
        <v>445</v>
      </c>
      <c r="E16" s="8" t="s">
        <v>669</v>
      </c>
      <c r="F16" s="8">
        <v>5</v>
      </c>
      <c r="G16" s="8"/>
      <c r="H16" s="13"/>
      <c r="I16" s="13"/>
      <c r="J16" s="8">
        <v>5</v>
      </c>
      <c r="K16" s="20" t="s">
        <v>670</v>
      </c>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41.95" customHeight="1">
      <c r="B20" s="6"/>
      <c r="C20" s="16" t="s">
        <v>485</v>
      </c>
      <c r="D20" s="16"/>
      <c r="E20" s="6"/>
      <c r="F20" s="6"/>
      <c r="G20" s="15"/>
      <c r="H20" s="13"/>
      <c r="I20" s="7" t="s">
        <v>81</v>
      </c>
      <c r="J20" s="21">
        <f>+J15</f>
        <v>11</v>
      </c>
      <c r="K20" s="14"/>
    </row>
    <row r="21" spans="2:11" ht="35.200000000000003" customHeight="1">
      <c r="B21" s="6"/>
      <c r="C21" s="16" t="s">
        <v>660</v>
      </c>
      <c r="D21" s="14"/>
      <c r="E21" s="16"/>
      <c r="F21" s="16"/>
      <c r="G21" s="8"/>
      <c r="H21" s="8"/>
      <c r="I21" s="7" t="s">
        <v>27</v>
      </c>
      <c r="J21" s="21">
        <f>J16*2</f>
        <v>10</v>
      </c>
      <c r="K21" s="14"/>
    </row>
    <row r="22" spans="2:11" ht="22.35" customHeight="1">
      <c r="B22" s="6"/>
      <c r="C22" s="17"/>
      <c r="D22" s="14"/>
      <c r="E22" s="16"/>
      <c r="F22" s="16"/>
      <c r="G22" s="8"/>
      <c r="H22" s="8"/>
      <c r="I22" s="7"/>
      <c r="J22" s="21"/>
      <c r="K22" s="14"/>
    </row>
    <row r="23" spans="2:11">
      <c r="B23" s="14"/>
      <c r="C23" s="8"/>
      <c r="D23" s="8"/>
      <c r="E23" s="13"/>
      <c r="F23" s="13"/>
      <c r="G23" s="13"/>
      <c r="H23" s="13"/>
      <c r="I23" s="13"/>
      <c r="J23" s="13"/>
      <c r="K23" s="14"/>
    </row>
    <row r="24" spans="2:11">
      <c r="B24" s="324" t="s">
        <v>171</v>
      </c>
      <c r="C24" s="324"/>
      <c r="D24" s="324"/>
      <c r="E24" s="324"/>
      <c r="F24" s="324"/>
      <c r="G24" s="324"/>
      <c r="H24" s="324"/>
      <c r="I24" s="324"/>
      <c r="J24" s="324"/>
      <c r="K24" s="14"/>
    </row>
    <row r="25" spans="2:11">
      <c r="B25" s="8"/>
      <c r="C25" s="8"/>
      <c r="D25" s="8"/>
      <c r="E25" s="13"/>
      <c r="F25" s="13"/>
      <c r="G25" s="13"/>
      <c r="H25" s="13"/>
      <c r="I25" s="13"/>
      <c r="J25" s="13"/>
      <c r="K25" s="14"/>
    </row>
    <row r="26" spans="2:11" s="1" customFormat="1" ht="29.1" customHeight="1">
      <c r="B26" s="6" t="s">
        <v>1</v>
      </c>
      <c r="C26" s="337" t="s">
        <v>2</v>
      </c>
      <c r="D26" s="337"/>
      <c r="E26" s="337"/>
      <c r="F26" s="337" t="s">
        <v>3</v>
      </c>
      <c r="G26" s="337"/>
      <c r="H26" s="7" t="s">
        <v>4</v>
      </c>
      <c r="I26" s="7" t="s">
        <v>5</v>
      </c>
      <c r="J26" s="7" t="s">
        <v>172</v>
      </c>
      <c r="K26" s="7" t="s">
        <v>173</v>
      </c>
    </row>
    <row r="27" spans="2:11" s="1" customFormat="1" ht="162" customHeight="1">
      <c r="B27" s="16">
        <v>1</v>
      </c>
      <c r="C27" s="328" t="s">
        <v>174</v>
      </c>
      <c r="D27" s="329"/>
      <c r="E27" s="329"/>
      <c r="F27" s="330" t="s">
        <v>8</v>
      </c>
      <c r="G27" s="330"/>
      <c r="H27" s="8" t="s">
        <v>175</v>
      </c>
      <c r="I27" s="22">
        <v>1</v>
      </c>
      <c r="J27" s="23"/>
      <c r="K27" s="16"/>
    </row>
    <row r="28" spans="2:11" s="1" customFormat="1" ht="209.6" customHeight="1">
      <c r="B28" s="16">
        <v>2</v>
      </c>
      <c r="C28" s="328" t="s">
        <v>176</v>
      </c>
      <c r="D28" s="329"/>
      <c r="E28" s="329"/>
      <c r="F28" s="330" t="s">
        <v>11</v>
      </c>
      <c r="G28" s="330"/>
      <c r="H28" s="16" t="s">
        <v>12</v>
      </c>
      <c r="I28" s="16"/>
      <c r="J28" s="23"/>
      <c r="K28" s="16"/>
    </row>
    <row r="29" spans="2:11" s="1" customFormat="1" ht="236.6" customHeight="1">
      <c r="B29" s="16">
        <v>3</v>
      </c>
      <c r="C29" s="328" t="s">
        <v>177</v>
      </c>
      <c r="D29" s="329"/>
      <c r="E29" s="329"/>
      <c r="F29" s="330" t="s">
        <v>14</v>
      </c>
      <c r="G29" s="330"/>
      <c r="H29" s="16" t="s">
        <v>15</v>
      </c>
      <c r="I29" s="16"/>
      <c r="J29" s="23"/>
      <c r="K29" s="16"/>
    </row>
    <row r="30" spans="2:11" s="1" customFormat="1" ht="194.95" customHeight="1">
      <c r="B30" s="16">
        <v>4</v>
      </c>
      <c r="C30" s="328" t="s">
        <v>178</v>
      </c>
      <c r="D30" s="329"/>
      <c r="E30" s="329"/>
      <c r="F30" s="330" t="s">
        <v>16</v>
      </c>
      <c r="G30" s="330"/>
      <c r="H30" s="16" t="s">
        <v>17</v>
      </c>
      <c r="I30" s="16"/>
      <c r="J30" s="23"/>
      <c r="K30" s="16"/>
    </row>
    <row r="31" spans="2:11" s="1" customFormat="1" ht="88.4" customHeight="1">
      <c r="B31" s="16">
        <v>5</v>
      </c>
      <c r="C31" s="328" t="s">
        <v>179</v>
      </c>
      <c r="D31" s="329"/>
      <c r="E31" s="329"/>
      <c r="F31" s="330" t="s">
        <v>112</v>
      </c>
      <c r="G31" s="330"/>
      <c r="H31" s="16" t="s">
        <v>12</v>
      </c>
      <c r="I31" s="22"/>
      <c r="J31" s="23"/>
      <c r="K31" s="16"/>
    </row>
    <row r="32" spans="2:11" s="1" customFormat="1" ht="272.60000000000002" customHeight="1">
      <c r="B32" s="16">
        <v>6</v>
      </c>
      <c r="C32" s="328" t="s">
        <v>180</v>
      </c>
      <c r="D32" s="329"/>
      <c r="E32" s="329"/>
      <c r="F32" s="330" t="s">
        <v>20</v>
      </c>
      <c r="G32" s="330"/>
      <c r="H32" s="8" t="s">
        <v>21</v>
      </c>
      <c r="I32" s="22"/>
      <c r="J32" s="23"/>
      <c r="K32" s="16"/>
    </row>
    <row r="33" spans="2:11" s="1" customFormat="1" ht="192.05" customHeight="1">
      <c r="B33" s="16">
        <v>7</v>
      </c>
      <c r="C33" s="328" t="s">
        <v>181</v>
      </c>
      <c r="D33" s="329"/>
      <c r="E33" s="329"/>
      <c r="F33" s="330" t="s">
        <v>22</v>
      </c>
      <c r="G33" s="330"/>
      <c r="H33" s="8" t="s">
        <v>23</v>
      </c>
      <c r="I33" s="16"/>
      <c r="J33" s="23"/>
      <c r="K33" s="16"/>
    </row>
    <row r="34" spans="2:11" s="1" customFormat="1" ht="233.2" customHeight="1">
      <c r="B34" s="16">
        <v>8</v>
      </c>
      <c r="C34" s="328" t="s">
        <v>182</v>
      </c>
      <c r="D34" s="329"/>
      <c r="E34" s="329"/>
      <c r="F34" s="330" t="s">
        <v>183</v>
      </c>
      <c r="G34" s="330"/>
      <c r="H34" s="8" t="s">
        <v>25</v>
      </c>
      <c r="I34" s="16"/>
      <c r="J34" s="23"/>
      <c r="K34" s="16"/>
    </row>
    <row r="35" spans="2:11" s="1" customFormat="1" ht="292.35000000000002" customHeight="1">
      <c r="B35" s="16">
        <v>9</v>
      </c>
      <c r="C35" s="328" t="s">
        <v>184</v>
      </c>
      <c r="D35" s="329"/>
      <c r="E35" s="329"/>
      <c r="F35" s="330" t="s">
        <v>26</v>
      </c>
      <c r="G35" s="330"/>
      <c r="H35" s="8" t="s">
        <v>27</v>
      </c>
      <c r="I35" s="16"/>
      <c r="J35" s="23"/>
      <c r="K35" s="16"/>
    </row>
    <row r="36" spans="2:11" s="1" customFormat="1" ht="263.10000000000002" customHeight="1">
      <c r="B36" s="16">
        <v>10</v>
      </c>
      <c r="C36" s="328" t="s">
        <v>185</v>
      </c>
      <c r="D36" s="329"/>
      <c r="E36" s="329"/>
      <c r="F36" s="330" t="s">
        <v>29</v>
      </c>
      <c r="G36" s="330"/>
      <c r="H36" s="8" t="s">
        <v>27</v>
      </c>
      <c r="I36" s="16"/>
      <c r="J36" s="23"/>
      <c r="K36" s="16"/>
    </row>
    <row r="37" spans="2:11" s="1" customFormat="1" ht="248.95" customHeight="1">
      <c r="B37" s="16">
        <v>11</v>
      </c>
      <c r="C37" s="328" t="s">
        <v>186</v>
      </c>
      <c r="D37" s="329"/>
      <c r="E37" s="329"/>
      <c r="F37" s="330" t="s">
        <v>31</v>
      </c>
      <c r="G37" s="330"/>
      <c r="H37" s="8" t="s">
        <v>27</v>
      </c>
      <c r="I37" s="16"/>
      <c r="J37" s="23"/>
      <c r="K37" s="16"/>
    </row>
    <row r="38" spans="2:11" s="1" customFormat="1" ht="146.1" customHeight="1">
      <c r="B38" s="16">
        <v>12</v>
      </c>
      <c r="C38" s="328" t="s">
        <v>187</v>
      </c>
      <c r="D38" s="329"/>
      <c r="E38" s="329"/>
      <c r="F38" s="330" t="s">
        <v>33</v>
      </c>
      <c r="G38" s="330"/>
      <c r="H38" s="8" t="s">
        <v>27</v>
      </c>
      <c r="I38" s="16"/>
      <c r="J38" s="23"/>
      <c r="K38" s="16"/>
    </row>
    <row r="39" spans="2:11" s="1" customFormat="1" ht="282.7" customHeight="1">
      <c r="B39" s="16">
        <v>13</v>
      </c>
      <c r="C39" s="328" t="s">
        <v>188</v>
      </c>
      <c r="D39" s="329"/>
      <c r="E39" s="329"/>
      <c r="F39" s="330" t="s">
        <v>35</v>
      </c>
      <c r="G39" s="330"/>
      <c r="H39" s="8" t="s">
        <v>27</v>
      </c>
      <c r="I39" s="16"/>
      <c r="J39" s="23"/>
      <c r="K39" s="16"/>
    </row>
    <row r="40" spans="2:11" s="1" customFormat="1" ht="167.15" customHeight="1">
      <c r="B40" s="16">
        <v>14</v>
      </c>
      <c r="C40" s="328" t="s">
        <v>189</v>
      </c>
      <c r="D40" s="329"/>
      <c r="E40" s="329"/>
      <c r="F40" s="330" t="s">
        <v>37</v>
      </c>
      <c r="G40" s="330"/>
      <c r="H40" s="8" t="s">
        <v>27</v>
      </c>
      <c r="I40" s="16"/>
      <c r="J40" s="23"/>
      <c r="K40" s="16"/>
    </row>
    <row r="41" spans="2:11" s="1" customFormat="1" ht="270.64999999999998" customHeight="1">
      <c r="B41" s="16">
        <v>15</v>
      </c>
      <c r="C41" s="328" t="s">
        <v>190</v>
      </c>
      <c r="D41" s="329"/>
      <c r="E41" s="329"/>
      <c r="F41" s="330" t="s">
        <v>39</v>
      </c>
      <c r="G41" s="330"/>
      <c r="H41" s="16" t="s">
        <v>12</v>
      </c>
      <c r="I41" s="16"/>
      <c r="J41" s="23"/>
      <c r="K41" s="16"/>
    </row>
    <row r="42" spans="2:11" s="1" customFormat="1" ht="200.6" customHeight="1">
      <c r="B42" s="16">
        <v>16</v>
      </c>
      <c r="C42" s="328" t="s">
        <v>191</v>
      </c>
      <c r="D42" s="329"/>
      <c r="E42" s="329"/>
      <c r="F42" s="330" t="s">
        <v>40</v>
      </c>
      <c r="G42" s="330"/>
      <c r="H42" s="16"/>
      <c r="I42" s="16"/>
      <c r="J42" s="23"/>
      <c r="K42" s="16"/>
    </row>
    <row r="43" spans="2:11" s="1" customFormat="1" ht="53.2" customHeight="1">
      <c r="B43" s="16">
        <v>17</v>
      </c>
      <c r="C43" s="322" t="s">
        <v>41</v>
      </c>
      <c r="D43" s="322"/>
      <c r="E43" s="322"/>
      <c r="F43" s="330" t="s">
        <v>192</v>
      </c>
      <c r="G43" s="330"/>
      <c r="H43" s="7"/>
      <c r="I43" s="16"/>
      <c r="J43" s="23"/>
      <c r="K43" s="16"/>
    </row>
    <row r="44" spans="2:11" s="1" customFormat="1" ht="86.95" customHeight="1">
      <c r="B44" s="16">
        <v>18</v>
      </c>
      <c r="C44" s="328" t="s">
        <v>193</v>
      </c>
      <c r="D44" s="329"/>
      <c r="E44" s="329"/>
      <c r="F44" s="330" t="s">
        <v>43</v>
      </c>
      <c r="G44" s="330"/>
      <c r="H44" s="16" t="s">
        <v>12</v>
      </c>
      <c r="I44" s="16"/>
      <c r="J44" s="23"/>
      <c r="K44" s="16"/>
    </row>
    <row r="45" spans="2:11" s="1" customFormat="1" ht="163.44999999999999" customHeight="1">
      <c r="B45" s="16">
        <v>19</v>
      </c>
      <c r="C45" s="328" t="s">
        <v>194</v>
      </c>
      <c r="D45" s="329"/>
      <c r="E45" s="329"/>
      <c r="F45" s="330" t="s">
        <v>45</v>
      </c>
      <c r="G45" s="330"/>
      <c r="H45" s="16" t="s">
        <v>12</v>
      </c>
      <c r="I45" s="22"/>
      <c r="J45" s="23"/>
      <c r="K45" s="8"/>
    </row>
    <row r="46" spans="2:11" s="1" customFormat="1" ht="122.5" customHeight="1">
      <c r="B46" s="16">
        <v>20</v>
      </c>
      <c r="C46" s="328" t="s">
        <v>195</v>
      </c>
      <c r="D46" s="329"/>
      <c r="E46" s="329"/>
      <c r="F46" s="330" t="s">
        <v>47</v>
      </c>
      <c r="G46" s="330"/>
      <c r="H46" s="16" t="s">
        <v>12</v>
      </c>
      <c r="I46" s="22">
        <v>0</v>
      </c>
      <c r="J46" s="23"/>
      <c r="K46" s="16"/>
    </row>
    <row r="47" spans="2:11" s="1" customFormat="1" ht="104.15" customHeight="1">
      <c r="B47" s="16">
        <v>21</v>
      </c>
      <c r="C47" s="328" t="s">
        <v>196</v>
      </c>
      <c r="D47" s="329"/>
      <c r="E47" s="329"/>
      <c r="F47" s="330" t="s">
        <v>48</v>
      </c>
      <c r="G47" s="330"/>
      <c r="H47" s="16" t="s">
        <v>12</v>
      </c>
      <c r="I47" s="22">
        <v>0</v>
      </c>
      <c r="J47" s="23"/>
      <c r="K47" s="16"/>
    </row>
    <row r="48" spans="2:11" s="1" customFormat="1" ht="215.2" customHeight="1">
      <c r="B48" s="16">
        <v>22</v>
      </c>
      <c r="C48" s="328" t="s">
        <v>197</v>
      </c>
      <c r="D48" s="329"/>
      <c r="E48" s="329"/>
      <c r="F48" s="330" t="s">
        <v>50</v>
      </c>
      <c r="G48" s="330"/>
      <c r="H48" s="16" t="s">
        <v>12</v>
      </c>
      <c r="I48" s="16"/>
      <c r="J48" s="23"/>
      <c r="K48" s="16"/>
    </row>
    <row r="49" spans="2:11" s="1" customFormat="1" ht="32.15" customHeight="1">
      <c r="B49" s="16">
        <v>23</v>
      </c>
      <c r="C49" s="328" t="s">
        <v>51</v>
      </c>
      <c r="D49" s="328"/>
      <c r="E49" s="328"/>
      <c r="F49" s="330"/>
      <c r="G49" s="330"/>
      <c r="H49" s="6"/>
      <c r="I49" s="16"/>
      <c r="J49" s="23"/>
      <c r="K49" s="16"/>
    </row>
    <row r="50" spans="2:11" s="1" customFormat="1" ht="64.45" customHeight="1">
      <c r="B50" s="16">
        <v>24</v>
      </c>
      <c r="C50" s="328" t="s">
        <v>198</v>
      </c>
      <c r="D50" s="329"/>
      <c r="E50" s="329"/>
      <c r="F50" s="330" t="s">
        <v>54</v>
      </c>
      <c r="G50" s="330"/>
      <c r="H50" s="16"/>
      <c r="I50" s="16"/>
      <c r="J50" s="23"/>
      <c r="K50" s="14"/>
    </row>
    <row r="51" spans="2:11" s="1" customFormat="1" ht="102.7" customHeight="1">
      <c r="B51" s="16">
        <v>25</v>
      </c>
      <c r="C51" s="328" t="s">
        <v>199</v>
      </c>
      <c r="D51" s="329"/>
      <c r="E51" s="329"/>
      <c r="F51" s="330" t="s">
        <v>55</v>
      </c>
      <c r="G51" s="330"/>
      <c r="H51" s="8" t="s">
        <v>27</v>
      </c>
      <c r="I51" s="22"/>
      <c r="J51" s="23"/>
      <c r="K51" s="8"/>
    </row>
    <row r="52" spans="2:11" s="1" customFormat="1" ht="216.65" customHeight="1">
      <c r="B52" s="16">
        <v>26</v>
      </c>
      <c r="C52" s="328" t="s">
        <v>200</v>
      </c>
      <c r="D52" s="329"/>
      <c r="E52" s="329"/>
      <c r="F52" s="330" t="s">
        <v>56</v>
      </c>
      <c r="G52" s="330"/>
      <c r="H52" s="8" t="s">
        <v>27</v>
      </c>
      <c r="I52" s="16"/>
      <c r="J52" s="23"/>
      <c r="K52" s="16"/>
    </row>
    <row r="53" spans="2:11" s="1" customFormat="1" ht="180.65" customHeight="1">
      <c r="B53" s="16">
        <v>27</v>
      </c>
      <c r="C53" s="328" t="s">
        <v>201</v>
      </c>
      <c r="D53" s="329"/>
      <c r="E53" s="329"/>
      <c r="F53" s="330" t="s">
        <v>57</v>
      </c>
      <c r="G53" s="330"/>
      <c r="H53" s="8" t="s">
        <v>27</v>
      </c>
      <c r="I53" s="16"/>
      <c r="J53" s="23"/>
      <c r="K53" s="16"/>
    </row>
    <row r="54" spans="2:11" s="1" customFormat="1" ht="153" customHeight="1">
      <c r="B54" s="16">
        <v>28</v>
      </c>
      <c r="C54" s="329" t="s">
        <v>202</v>
      </c>
      <c r="D54" s="329"/>
      <c r="E54" s="329"/>
      <c r="F54" s="330" t="s">
        <v>203</v>
      </c>
      <c r="G54" s="330"/>
      <c r="H54" s="8" t="s">
        <v>12</v>
      </c>
      <c r="I54" s="22">
        <f>J87</f>
        <v>13</v>
      </c>
      <c r="J54" s="23"/>
      <c r="K54" s="16"/>
    </row>
    <row r="55" spans="2:11" s="1" customFormat="1" ht="111.7" customHeight="1">
      <c r="B55" s="16">
        <v>29</v>
      </c>
      <c r="C55" s="328" t="s">
        <v>204</v>
      </c>
      <c r="D55" s="329"/>
      <c r="E55" s="329"/>
      <c r="F55" s="330" t="s">
        <v>60</v>
      </c>
      <c r="G55" s="330"/>
      <c r="H55" s="8" t="s">
        <v>12</v>
      </c>
      <c r="I55" s="22"/>
      <c r="J55" s="23"/>
      <c r="K55" s="16"/>
    </row>
    <row r="56" spans="2:11" s="1" customFormat="1" ht="242.2" customHeight="1">
      <c r="B56" s="16">
        <v>30</v>
      </c>
      <c r="C56" s="328" t="s">
        <v>205</v>
      </c>
      <c r="D56" s="329"/>
      <c r="E56" s="329"/>
      <c r="F56" s="330" t="s">
        <v>62</v>
      </c>
      <c r="G56" s="330"/>
      <c r="H56" s="8" t="s">
        <v>27</v>
      </c>
      <c r="I56" s="22"/>
      <c r="J56" s="23"/>
      <c r="K56" s="16"/>
    </row>
    <row r="57" spans="2:11" s="1" customFormat="1" ht="248.95" customHeight="1">
      <c r="B57" s="16">
        <v>31</v>
      </c>
      <c r="C57" s="329" t="s">
        <v>206</v>
      </c>
      <c r="D57" s="329"/>
      <c r="E57" s="329"/>
      <c r="F57" s="330" t="s">
        <v>64</v>
      </c>
      <c r="G57" s="330"/>
      <c r="H57" s="8" t="s">
        <v>65</v>
      </c>
      <c r="I57" s="22"/>
      <c r="J57" s="23"/>
      <c r="K57" s="16"/>
    </row>
    <row r="58" spans="2:11" s="1" customFormat="1" ht="138.05000000000001" customHeight="1">
      <c r="B58" s="16">
        <v>32</v>
      </c>
      <c r="C58" s="328" t="s">
        <v>207</v>
      </c>
      <c r="D58" s="329"/>
      <c r="E58" s="329"/>
      <c r="F58" s="330" t="s">
        <v>67</v>
      </c>
      <c r="G58" s="330"/>
      <c r="H58" s="8" t="s">
        <v>208</v>
      </c>
      <c r="I58" s="22"/>
      <c r="J58" s="23"/>
      <c r="K58" s="16"/>
    </row>
    <row r="59" spans="2:11" s="1" customFormat="1" ht="167.15" customHeight="1">
      <c r="B59" s="16">
        <v>33</v>
      </c>
      <c r="C59" s="328" t="s">
        <v>209</v>
      </c>
      <c r="D59" s="329"/>
      <c r="E59" s="329"/>
      <c r="F59" s="330" t="s">
        <v>69</v>
      </c>
      <c r="G59" s="330"/>
      <c r="H59" s="8" t="s">
        <v>65</v>
      </c>
      <c r="I59" s="22"/>
      <c r="J59" s="23"/>
      <c r="K59" s="16"/>
    </row>
    <row r="60" spans="2:11" s="1" customFormat="1" ht="165.05" customHeight="1">
      <c r="B60" s="16">
        <v>34</v>
      </c>
      <c r="C60" s="328" t="s">
        <v>210</v>
      </c>
      <c r="D60" s="329"/>
      <c r="E60" s="329"/>
      <c r="F60" s="330" t="s">
        <v>71</v>
      </c>
      <c r="G60" s="330"/>
      <c r="H60" s="8" t="s">
        <v>25</v>
      </c>
      <c r="I60" s="16"/>
      <c r="J60" s="23"/>
      <c r="K60" s="16"/>
    </row>
    <row r="61" spans="2:11" s="1" customFormat="1" ht="409.35" customHeight="1">
      <c r="B61" s="16">
        <v>35</v>
      </c>
      <c r="C61" s="328" t="s">
        <v>211</v>
      </c>
      <c r="D61" s="329"/>
      <c r="E61" s="329"/>
      <c r="F61" s="330" t="s">
        <v>72</v>
      </c>
      <c r="G61" s="330"/>
      <c r="H61" s="8" t="s">
        <v>21</v>
      </c>
      <c r="I61" s="16"/>
      <c r="J61" s="23"/>
      <c r="K61" s="16"/>
    </row>
    <row r="62" spans="2:11" s="1" customFormat="1" ht="201.05" customHeight="1">
      <c r="B62" s="16">
        <v>36</v>
      </c>
      <c r="C62" s="328" t="s">
        <v>212</v>
      </c>
      <c r="D62" s="329"/>
      <c r="E62" s="329"/>
      <c r="F62" s="330" t="s">
        <v>115</v>
      </c>
      <c r="G62" s="330"/>
      <c r="H62" s="16" t="s">
        <v>17</v>
      </c>
      <c r="I62" s="16"/>
      <c r="J62" s="23"/>
      <c r="K62" s="16"/>
    </row>
    <row r="63" spans="2:11" s="1" customFormat="1" ht="201.05" customHeight="1">
      <c r="B63" s="16">
        <v>37</v>
      </c>
      <c r="C63" s="328" t="s">
        <v>213</v>
      </c>
      <c r="D63" s="329"/>
      <c r="E63" s="329"/>
      <c r="F63" s="330" t="s">
        <v>75</v>
      </c>
      <c r="G63" s="330"/>
      <c r="H63" s="16" t="s">
        <v>17</v>
      </c>
      <c r="I63" s="16"/>
      <c r="J63" s="23"/>
      <c r="K63" s="16"/>
    </row>
    <row r="64" spans="2:11" s="1" customFormat="1" ht="140.94999999999999" customHeight="1">
      <c r="B64" s="16">
        <v>38</v>
      </c>
      <c r="C64" s="329" t="s">
        <v>76</v>
      </c>
      <c r="D64" s="329"/>
      <c r="E64" s="329"/>
      <c r="F64" s="334" t="s">
        <v>77</v>
      </c>
      <c r="G64" s="334"/>
      <c r="H64" s="16" t="s">
        <v>17</v>
      </c>
      <c r="I64" s="24"/>
      <c r="J64" s="23"/>
      <c r="K64" s="16"/>
    </row>
    <row r="65" spans="2:11" s="1" customFormat="1" ht="228.7" customHeight="1">
      <c r="B65" s="16">
        <v>39</v>
      </c>
      <c r="C65" s="329" t="s">
        <v>79</v>
      </c>
      <c r="D65" s="329"/>
      <c r="E65" s="329"/>
      <c r="F65" s="334" t="s">
        <v>80</v>
      </c>
      <c r="G65" s="334"/>
      <c r="H65" s="16" t="s">
        <v>17</v>
      </c>
      <c r="I65" s="24"/>
      <c r="J65" s="23"/>
      <c r="K65" s="16"/>
    </row>
    <row r="66" spans="2:11" s="1" customFormat="1" ht="228.7" customHeight="1">
      <c r="B66" s="16">
        <v>40</v>
      </c>
      <c r="C66" s="333" t="s">
        <v>82</v>
      </c>
      <c r="D66" s="333"/>
      <c r="E66" s="333"/>
      <c r="F66" s="334" t="s">
        <v>83</v>
      </c>
      <c r="G66" s="334"/>
      <c r="H66" s="16" t="s">
        <v>78</v>
      </c>
      <c r="I66" s="24"/>
      <c r="J66" s="23"/>
      <c r="K66" s="16"/>
    </row>
    <row r="67" spans="2:11" s="1" customFormat="1" ht="228.7" customHeight="1">
      <c r="B67" s="16">
        <v>41</v>
      </c>
      <c r="C67" s="329" t="s">
        <v>84</v>
      </c>
      <c r="D67" s="329"/>
      <c r="E67" s="329"/>
      <c r="F67" s="330" t="s">
        <v>85</v>
      </c>
      <c r="G67" s="330"/>
      <c r="H67" s="8" t="s">
        <v>81</v>
      </c>
      <c r="I67" s="16"/>
      <c r="J67" s="23"/>
      <c r="K67" s="16"/>
    </row>
    <row r="68" spans="2:11" s="1" customFormat="1" ht="201.05" customHeight="1">
      <c r="B68" s="16">
        <v>42</v>
      </c>
      <c r="C68" s="333" t="s">
        <v>86</v>
      </c>
      <c r="D68" s="333"/>
      <c r="E68" s="333"/>
      <c r="F68" s="330" t="s">
        <v>87</v>
      </c>
      <c r="G68" s="330"/>
      <c r="H68" s="8" t="s">
        <v>81</v>
      </c>
      <c r="I68" s="16"/>
      <c r="J68" s="23"/>
      <c r="K68" s="16"/>
    </row>
    <row r="69" spans="2:11" s="1" customFormat="1" ht="146.1" customHeight="1">
      <c r="B69" s="16">
        <v>43</v>
      </c>
      <c r="C69" s="329" t="s">
        <v>89</v>
      </c>
      <c r="D69" s="329"/>
      <c r="E69" s="329"/>
      <c r="F69" s="330" t="s">
        <v>87</v>
      </c>
      <c r="G69" s="330"/>
      <c r="H69" s="8" t="s">
        <v>27</v>
      </c>
      <c r="I69" s="16"/>
      <c r="J69" s="23"/>
      <c r="K69" s="16"/>
    </row>
    <row r="70" spans="2:11" s="1" customFormat="1" ht="161.55000000000001" customHeight="1">
      <c r="B70" s="16">
        <v>44</v>
      </c>
      <c r="C70" s="329" t="s">
        <v>91</v>
      </c>
      <c r="D70" s="329"/>
      <c r="E70" s="329"/>
      <c r="F70" s="330" t="s">
        <v>92</v>
      </c>
      <c r="G70" s="330"/>
      <c r="H70" s="8" t="s">
        <v>17</v>
      </c>
      <c r="I70" s="16"/>
      <c r="J70" s="23"/>
      <c r="K70" s="16"/>
    </row>
    <row r="71" spans="2:11" s="1" customFormat="1" ht="161.55000000000001" customHeight="1">
      <c r="B71" s="16">
        <v>45</v>
      </c>
      <c r="C71" s="329" t="s">
        <v>214</v>
      </c>
      <c r="D71" s="329"/>
      <c r="E71" s="329"/>
      <c r="F71" s="330" t="s">
        <v>94</v>
      </c>
      <c r="G71" s="330"/>
      <c r="H71" s="8" t="s">
        <v>215</v>
      </c>
      <c r="I71" s="22">
        <v>0</v>
      </c>
      <c r="J71" s="23"/>
      <c r="K71" s="16"/>
    </row>
    <row r="72" spans="2:11" s="1" customFormat="1" ht="136.44999999999999" customHeight="1">
      <c r="B72" s="16">
        <v>46</v>
      </c>
      <c r="C72" s="329" t="s">
        <v>216</v>
      </c>
      <c r="D72" s="329"/>
      <c r="E72" s="329"/>
      <c r="F72" s="330" t="s">
        <v>96</v>
      </c>
      <c r="G72" s="330"/>
      <c r="H72" s="8" t="s">
        <v>17</v>
      </c>
      <c r="I72" s="22">
        <v>0</v>
      </c>
      <c r="J72" s="23"/>
      <c r="K72" s="16"/>
    </row>
    <row r="73" spans="2:11" s="1" customFormat="1" ht="167.95" customHeight="1">
      <c r="B73" s="16">
        <v>47</v>
      </c>
      <c r="C73" s="329" t="s">
        <v>97</v>
      </c>
      <c r="D73" s="329"/>
      <c r="E73" s="329"/>
      <c r="F73" s="330" t="s">
        <v>98</v>
      </c>
      <c r="G73" s="330"/>
      <c r="H73" s="8" t="s">
        <v>78</v>
      </c>
      <c r="I73" s="22"/>
      <c r="J73" s="23"/>
      <c r="K73" s="16">
        <v>0</v>
      </c>
    </row>
    <row r="74" spans="2:11" s="1" customFormat="1" ht="176.95" customHeight="1">
      <c r="B74" s="16">
        <v>48</v>
      </c>
      <c r="C74" s="329" t="s">
        <v>99</v>
      </c>
      <c r="D74" s="329"/>
      <c r="E74" s="329"/>
      <c r="F74" s="331" t="s">
        <v>100</v>
      </c>
      <c r="G74" s="332"/>
      <c r="H74" s="16" t="s">
        <v>217</v>
      </c>
      <c r="I74" s="22">
        <f>J21</f>
        <v>10</v>
      </c>
      <c r="J74" s="20"/>
      <c r="K74" s="20"/>
    </row>
    <row r="75" spans="2:11" s="1" customFormat="1" ht="162.65" customHeight="1">
      <c r="B75" s="16">
        <v>49</v>
      </c>
      <c r="C75" s="333" t="s">
        <v>102</v>
      </c>
      <c r="D75" s="333"/>
      <c r="E75" s="333"/>
      <c r="F75" s="331" t="s">
        <v>258</v>
      </c>
      <c r="G75" s="332"/>
      <c r="H75" s="16" t="s">
        <v>15</v>
      </c>
      <c r="I75" s="16"/>
      <c r="J75" s="16"/>
      <c r="K75" s="16"/>
    </row>
    <row r="76" spans="2:11" s="1" customFormat="1" ht="196.4" customHeight="1">
      <c r="B76" s="16">
        <v>50</v>
      </c>
      <c r="C76" s="333" t="s">
        <v>104</v>
      </c>
      <c r="D76" s="333"/>
      <c r="E76" s="333"/>
      <c r="F76" s="331" t="s">
        <v>105</v>
      </c>
      <c r="G76" s="332"/>
      <c r="H76" s="16" t="s">
        <v>217</v>
      </c>
      <c r="I76" s="16"/>
      <c r="J76" s="16"/>
      <c r="K76" s="16"/>
    </row>
    <row r="77" spans="2:11" s="1" customFormat="1">
      <c r="B77" s="325" t="s">
        <v>219</v>
      </c>
      <c r="C77" s="326"/>
      <c r="D77" s="327"/>
      <c r="E77" s="17" t="s">
        <v>220</v>
      </c>
      <c r="F77" s="17"/>
      <c r="G77" s="17" t="s">
        <v>221</v>
      </c>
      <c r="H77" s="17" t="s">
        <v>222</v>
      </c>
      <c r="I77" s="7" t="s">
        <v>223</v>
      </c>
      <c r="J77" s="17" t="s">
        <v>5</v>
      </c>
      <c r="K77" s="17" t="s">
        <v>4</v>
      </c>
    </row>
    <row r="78" spans="2:11" s="1" customFormat="1">
      <c r="B78" s="328" t="s">
        <v>224</v>
      </c>
      <c r="C78" s="328"/>
      <c r="D78" s="328"/>
      <c r="E78" s="328"/>
      <c r="F78" s="13"/>
      <c r="G78" s="13"/>
      <c r="H78" s="13"/>
      <c r="I78" s="8"/>
      <c r="J78" s="14"/>
      <c r="K78" s="17"/>
    </row>
    <row r="79" spans="2:11" s="1" customFormat="1">
      <c r="B79" s="317" t="s">
        <v>309</v>
      </c>
      <c r="C79" s="317"/>
      <c r="D79" s="317"/>
      <c r="E79" s="7">
        <v>0</v>
      </c>
      <c r="F79" s="13"/>
      <c r="G79" s="8"/>
      <c r="H79" s="8"/>
      <c r="I79" s="24"/>
      <c r="J79" s="33">
        <f>I79*H79*G79*E79</f>
        <v>0</v>
      </c>
      <c r="K79" s="17"/>
    </row>
    <row r="80" spans="2:11" s="1" customFormat="1">
      <c r="B80" s="318" t="s">
        <v>227</v>
      </c>
      <c r="C80" s="318"/>
      <c r="D80" s="318"/>
      <c r="E80" s="5"/>
      <c r="F80" s="13"/>
      <c r="G80" s="13"/>
      <c r="H80" s="13"/>
      <c r="I80" s="24"/>
      <c r="J80" s="33">
        <f>SUM(J79:J79)</f>
        <v>0</v>
      </c>
      <c r="K80" s="8" t="s">
        <v>21</v>
      </c>
    </row>
    <row r="81" spans="2:11" s="1" customFormat="1">
      <c r="B81" s="8"/>
      <c r="C81" s="31"/>
      <c r="D81" s="8"/>
      <c r="E81" s="5"/>
      <c r="F81" s="13"/>
      <c r="G81" s="13"/>
      <c r="H81" s="13"/>
      <c r="I81" s="24"/>
      <c r="J81" s="8"/>
      <c r="K81" s="8"/>
    </row>
    <row r="82" spans="2:11" s="1" customFormat="1">
      <c r="B82" s="14"/>
      <c r="C82" s="8"/>
      <c r="D82" s="8"/>
      <c r="E82" s="13"/>
      <c r="F82" s="13"/>
      <c r="G82" s="13"/>
      <c r="H82" s="13"/>
      <c r="I82" s="8"/>
      <c r="J82" s="13"/>
      <c r="K82" s="14"/>
    </row>
    <row r="83" spans="2:11" s="1" customFormat="1">
      <c r="B83" s="324" t="s">
        <v>673</v>
      </c>
      <c r="C83" s="324"/>
      <c r="D83" s="324"/>
      <c r="E83" s="5"/>
      <c r="F83" s="13"/>
      <c r="G83" s="13"/>
      <c r="H83" s="13"/>
      <c r="I83" s="24"/>
      <c r="J83" s="8"/>
      <c r="K83" s="8"/>
    </row>
    <row r="84" spans="2:11" s="1" customFormat="1">
      <c r="B84" s="317" t="s">
        <v>225</v>
      </c>
      <c r="C84" s="317"/>
      <c r="D84" s="317"/>
      <c r="E84" s="5">
        <v>2</v>
      </c>
      <c r="F84" s="5"/>
      <c r="G84" s="13"/>
      <c r="H84" s="13"/>
      <c r="I84" s="8"/>
      <c r="J84" s="33">
        <f>J20</f>
        <v>11</v>
      </c>
      <c r="K84" s="8"/>
    </row>
    <row r="85" spans="2:11" s="1" customFormat="1">
      <c r="B85" s="317" t="s">
        <v>230</v>
      </c>
      <c r="C85" s="317"/>
      <c r="D85" s="317"/>
      <c r="E85" s="5"/>
      <c r="F85" s="5"/>
      <c r="G85" s="13"/>
      <c r="H85" s="13"/>
      <c r="I85" s="8"/>
      <c r="J85" s="33">
        <f>J84*0.1</f>
        <v>1.1000000000000001</v>
      </c>
      <c r="K85" s="8"/>
    </row>
    <row r="86" spans="2:11" s="1" customFormat="1">
      <c r="B86" s="318" t="s">
        <v>227</v>
      </c>
      <c r="C86" s="318"/>
      <c r="D86" s="318"/>
      <c r="E86" s="5"/>
      <c r="F86" s="5"/>
      <c r="G86" s="13"/>
      <c r="H86" s="13"/>
      <c r="I86" s="8"/>
      <c r="J86" s="33">
        <f>SUM(J84:J85)</f>
        <v>12.1</v>
      </c>
      <c r="K86" s="14" t="s">
        <v>81</v>
      </c>
    </row>
    <row r="87" spans="2:11" s="1" customFormat="1">
      <c r="B87" s="7"/>
      <c r="C87" s="30"/>
      <c r="D87" s="30"/>
      <c r="E87" s="5"/>
      <c r="F87" s="5"/>
      <c r="G87" s="13"/>
      <c r="H87" s="13"/>
      <c r="I87" s="8"/>
      <c r="J87" s="33">
        <f>ROUNDUP(J86,0)</f>
        <v>13</v>
      </c>
      <c r="K87" s="14" t="s">
        <v>81</v>
      </c>
    </row>
  </sheetData>
  <mergeCells count="119">
    <mergeCell ref="E9:K9"/>
    <mergeCell ref="G13:I13"/>
    <mergeCell ref="B24:J24"/>
    <mergeCell ref="C26:E26"/>
    <mergeCell ref="F26:G26"/>
    <mergeCell ref="C27:E27"/>
    <mergeCell ref="F27:G27"/>
    <mergeCell ref="C28:E28"/>
    <mergeCell ref="F28:G28"/>
    <mergeCell ref="J13:J14"/>
    <mergeCell ref="K13:K14"/>
    <mergeCell ref="F29:G29"/>
    <mergeCell ref="C30:E30"/>
    <mergeCell ref="F30:G30"/>
    <mergeCell ref="C31:E31"/>
    <mergeCell ref="F31:G31"/>
    <mergeCell ref="C32:E32"/>
    <mergeCell ref="F32:G32"/>
    <mergeCell ref="C33:E33"/>
    <mergeCell ref="F33:G33"/>
    <mergeCell ref="F34:G34"/>
    <mergeCell ref="C35:E35"/>
    <mergeCell ref="F35:G35"/>
    <mergeCell ref="C36:E36"/>
    <mergeCell ref="F36:G36"/>
    <mergeCell ref="C37:E37"/>
    <mergeCell ref="F37:G37"/>
    <mergeCell ref="C38:E38"/>
    <mergeCell ref="F38:G38"/>
    <mergeCell ref="F39:G39"/>
    <mergeCell ref="C40:E40"/>
    <mergeCell ref="F40:G40"/>
    <mergeCell ref="C41:E41"/>
    <mergeCell ref="F41:G41"/>
    <mergeCell ref="C42:E42"/>
    <mergeCell ref="F42:G42"/>
    <mergeCell ref="C43:E43"/>
    <mergeCell ref="F43:G43"/>
    <mergeCell ref="F44:G44"/>
    <mergeCell ref="C45:E45"/>
    <mergeCell ref="F45:G45"/>
    <mergeCell ref="C46:E46"/>
    <mergeCell ref="F46:G46"/>
    <mergeCell ref="C47:E47"/>
    <mergeCell ref="F47:G47"/>
    <mergeCell ref="C48:E48"/>
    <mergeCell ref="F48:G48"/>
    <mergeCell ref="F49:G49"/>
    <mergeCell ref="C50:E50"/>
    <mergeCell ref="F50:G50"/>
    <mergeCell ref="C51:E51"/>
    <mergeCell ref="F51:G51"/>
    <mergeCell ref="C52:E52"/>
    <mergeCell ref="F52:G52"/>
    <mergeCell ref="C53:E53"/>
    <mergeCell ref="F53:G53"/>
    <mergeCell ref="F54:G54"/>
    <mergeCell ref="C55:E55"/>
    <mergeCell ref="F55:G55"/>
    <mergeCell ref="C56:E56"/>
    <mergeCell ref="F56:G56"/>
    <mergeCell ref="C57:E57"/>
    <mergeCell ref="F57:G57"/>
    <mergeCell ref="C58:E58"/>
    <mergeCell ref="F58:G58"/>
    <mergeCell ref="F59:G59"/>
    <mergeCell ref="C60:E60"/>
    <mergeCell ref="F60:G60"/>
    <mergeCell ref="C61:E61"/>
    <mergeCell ref="F61:G61"/>
    <mergeCell ref="C62:E62"/>
    <mergeCell ref="F62:G62"/>
    <mergeCell ref="C63:E63"/>
    <mergeCell ref="F63:G63"/>
    <mergeCell ref="F64:G64"/>
    <mergeCell ref="C65:E65"/>
    <mergeCell ref="F65:G65"/>
    <mergeCell ref="C66:E66"/>
    <mergeCell ref="F66:G66"/>
    <mergeCell ref="C67:E67"/>
    <mergeCell ref="F67:G67"/>
    <mergeCell ref="C68:E68"/>
    <mergeCell ref="F68:G68"/>
    <mergeCell ref="F74:G74"/>
    <mergeCell ref="C75:E75"/>
    <mergeCell ref="F75:G75"/>
    <mergeCell ref="C76:E76"/>
    <mergeCell ref="F76:G76"/>
    <mergeCell ref="B77:D77"/>
    <mergeCell ref="B78:E78"/>
    <mergeCell ref="B79:D79"/>
    <mergeCell ref="C69:E69"/>
    <mergeCell ref="F69:G69"/>
    <mergeCell ref="C70:E70"/>
    <mergeCell ref="F70:G70"/>
    <mergeCell ref="C71:E71"/>
    <mergeCell ref="F71:G71"/>
    <mergeCell ref="C72:E72"/>
    <mergeCell ref="F72:G72"/>
    <mergeCell ref="C73:E73"/>
    <mergeCell ref="F73:G73"/>
    <mergeCell ref="B80:D80"/>
    <mergeCell ref="B83:D83"/>
    <mergeCell ref="B84:D84"/>
    <mergeCell ref="B85:D85"/>
    <mergeCell ref="B86:D86"/>
    <mergeCell ref="B13:B14"/>
    <mergeCell ref="C13:C14"/>
    <mergeCell ref="D13:D14"/>
    <mergeCell ref="E13:E14"/>
    <mergeCell ref="C74:E74"/>
    <mergeCell ref="C64:E64"/>
    <mergeCell ref="C59:E59"/>
    <mergeCell ref="C54:E54"/>
    <mergeCell ref="C49:E49"/>
    <mergeCell ref="C44:E44"/>
    <mergeCell ref="C39:E39"/>
    <mergeCell ref="C34:E34"/>
    <mergeCell ref="C29:E29"/>
  </mergeCells>
  <pageMargins left="0.75" right="0.75" top="1" bottom="1" header="0.5" footer="0.5"/>
  <pageSetup scale="3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B2:K86"/>
  <sheetViews>
    <sheetView view="pageBreakPreview" zoomScale="75" zoomScaleNormal="75" zoomScaleSheetLayoutView="75"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81" customHeight="1">
      <c r="B2" s="5" t="s">
        <v>116</v>
      </c>
      <c r="C2" s="6" t="s">
        <v>664</v>
      </c>
    </row>
    <row r="3" spans="2:11" ht="21.05" customHeight="1">
      <c r="B3" s="5" t="s">
        <v>118</v>
      </c>
      <c r="C3" s="7"/>
      <c r="E3" s="2" t="s">
        <v>430</v>
      </c>
    </row>
    <row r="4" spans="2:11" ht="21.05" customHeight="1">
      <c r="B4" s="5" t="s">
        <v>119</v>
      </c>
      <c r="C4" s="8" t="s">
        <v>315</v>
      </c>
    </row>
    <row r="5" spans="2:11" ht="21.05" customHeight="1">
      <c r="B5" s="5" t="s">
        <v>122</v>
      </c>
      <c r="C5" s="7" t="s">
        <v>696</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130</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29.6">
      <c r="B15" s="8" t="s">
        <v>668</v>
      </c>
      <c r="C15" s="8" t="s">
        <v>445</v>
      </c>
      <c r="D15" s="8" t="s">
        <v>445</v>
      </c>
      <c r="E15" s="8" t="s">
        <v>669</v>
      </c>
      <c r="F15" s="8">
        <f>SUM(F16:F21)</f>
        <v>13</v>
      </c>
      <c r="G15" s="8"/>
      <c r="H15" s="13"/>
      <c r="I15" s="13"/>
      <c r="J15" s="8">
        <f>F15</f>
        <v>13</v>
      </c>
      <c r="K15" s="20" t="s">
        <v>670</v>
      </c>
    </row>
    <row r="16" spans="2:11">
      <c r="B16" s="8" t="s">
        <v>668</v>
      </c>
      <c r="C16" s="8" t="s">
        <v>445</v>
      </c>
      <c r="D16" s="8" t="s">
        <v>445</v>
      </c>
      <c r="E16" s="8" t="s">
        <v>697</v>
      </c>
      <c r="F16" s="8">
        <v>3</v>
      </c>
      <c r="G16" s="8"/>
      <c r="H16" s="13"/>
      <c r="I16" s="13"/>
      <c r="J16" s="8"/>
      <c r="K16" s="20"/>
    </row>
    <row r="17" spans="2:11">
      <c r="B17" s="8"/>
      <c r="C17" s="8"/>
      <c r="D17" s="8" t="s">
        <v>445</v>
      </c>
      <c r="E17" s="8" t="s">
        <v>698</v>
      </c>
      <c r="F17" s="8">
        <v>3</v>
      </c>
      <c r="G17" s="8"/>
      <c r="H17" s="13"/>
      <c r="I17" s="13"/>
      <c r="J17" s="8"/>
      <c r="K17" s="20"/>
    </row>
    <row r="18" spans="2:11">
      <c r="B18" s="8"/>
      <c r="C18" s="8"/>
      <c r="D18" s="8" t="s">
        <v>445</v>
      </c>
      <c r="E18" s="8" t="s">
        <v>699</v>
      </c>
      <c r="F18" s="8">
        <v>1</v>
      </c>
      <c r="G18" s="8"/>
      <c r="H18" s="13"/>
      <c r="I18" s="13"/>
      <c r="J18" s="8"/>
      <c r="K18" s="20"/>
    </row>
    <row r="19" spans="2:11">
      <c r="B19" s="8"/>
      <c r="C19" s="8"/>
      <c r="D19" s="8" t="s">
        <v>445</v>
      </c>
      <c r="E19" s="8" t="s">
        <v>700</v>
      </c>
      <c r="F19" s="8">
        <v>2</v>
      </c>
      <c r="G19" s="8"/>
      <c r="H19" s="13"/>
      <c r="I19" s="13"/>
      <c r="J19" s="8"/>
      <c r="K19" s="20"/>
    </row>
    <row r="20" spans="2:11">
      <c r="B20" s="8"/>
      <c r="C20" s="8"/>
      <c r="D20" s="8" t="s">
        <v>445</v>
      </c>
      <c r="E20" s="8" t="s">
        <v>701</v>
      </c>
      <c r="F20" s="8">
        <v>2</v>
      </c>
      <c r="G20" s="8"/>
      <c r="H20" s="13"/>
      <c r="I20" s="13"/>
      <c r="J20" s="8"/>
      <c r="K20" s="20"/>
    </row>
    <row r="21" spans="2:11">
      <c r="B21" s="14"/>
      <c r="C21" s="8"/>
      <c r="D21" s="8" t="s">
        <v>445</v>
      </c>
      <c r="E21" s="8" t="s">
        <v>702</v>
      </c>
      <c r="F21" s="8">
        <v>2</v>
      </c>
      <c r="G21" s="8"/>
      <c r="H21" s="13"/>
      <c r="I21" s="13"/>
      <c r="J21" s="8"/>
      <c r="K21" s="14"/>
    </row>
    <row r="22" spans="2:11">
      <c r="B22" s="14"/>
      <c r="C22" s="8"/>
      <c r="D22" s="8"/>
      <c r="E22" s="13"/>
      <c r="F22" s="8"/>
      <c r="G22" s="8"/>
      <c r="H22" s="13"/>
      <c r="I22" s="13"/>
      <c r="J22" s="8"/>
      <c r="K22" s="14"/>
    </row>
    <row r="23" spans="2:11">
      <c r="B23" s="14"/>
      <c r="C23" s="8"/>
      <c r="D23" s="8"/>
      <c r="E23" s="13"/>
      <c r="F23" s="8"/>
      <c r="G23" s="8"/>
      <c r="H23" s="13"/>
      <c r="I23" s="13"/>
      <c r="J23" s="8"/>
      <c r="K23" s="14"/>
    </row>
    <row r="24" spans="2:11" ht="22.35" customHeight="1">
      <c r="B24" s="6" t="s">
        <v>167</v>
      </c>
      <c r="C24" s="7"/>
      <c r="D24" s="7"/>
      <c r="E24" s="6"/>
      <c r="F24" s="6"/>
      <c r="G24" s="15"/>
      <c r="H24" s="13"/>
      <c r="I24" s="12"/>
      <c r="J24" s="21"/>
      <c r="K24" s="14"/>
    </row>
    <row r="25" spans="2:11" ht="43.1" customHeight="1">
      <c r="B25" s="6"/>
      <c r="C25" s="16" t="s">
        <v>660</v>
      </c>
      <c r="D25" s="16"/>
      <c r="E25" s="6"/>
      <c r="F25" s="6"/>
      <c r="G25" s="15"/>
      <c r="H25" s="13"/>
      <c r="I25" s="7" t="s">
        <v>27</v>
      </c>
      <c r="J25" s="21">
        <f>+J15*2</f>
        <v>26</v>
      </c>
      <c r="K25" s="14"/>
    </row>
    <row r="26" spans="2:11" ht="22.35" customHeight="1">
      <c r="B26" s="6"/>
      <c r="C26" s="17"/>
      <c r="D26" s="14"/>
      <c r="E26" s="16"/>
      <c r="F26" s="16"/>
      <c r="G26" s="8"/>
      <c r="H26" s="8"/>
      <c r="I26" s="7"/>
      <c r="J26" s="21"/>
      <c r="K26" s="14"/>
    </row>
    <row r="27" spans="2:11" ht="22.35" customHeight="1">
      <c r="B27" s="6"/>
      <c r="C27" s="17"/>
      <c r="D27" s="14"/>
      <c r="E27" s="16"/>
      <c r="F27" s="16"/>
      <c r="G27" s="8"/>
      <c r="H27" s="8"/>
      <c r="I27" s="7"/>
      <c r="J27" s="21"/>
      <c r="K27" s="14"/>
    </row>
    <row r="28" spans="2:11">
      <c r="B28" s="324" t="s">
        <v>171</v>
      </c>
      <c r="C28" s="324"/>
      <c r="D28" s="324"/>
      <c r="E28" s="324"/>
      <c r="F28" s="324"/>
      <c r="G28" s="324"/>
      <c r="H28" s="324"/>
      <c r="I28" s="324"/>
      <c r="J28" s="324"/>
      <c r="K28" s="14"/>
    </row>
    <row r="29" spans="2:11">
      <c r="B29" s="8"/>
      <c r="C29" s="8"/>
      <c r="D29" s="8"/>
      <c r="E29" s="13"/>
      <c r="F29" s="13"/>
      <c r="G29" s="13"/>
      <c r="H29" s="13"/>
      <c r="I29" s="13"/>
      <c r="J29" s="13"/>
      <c r="K29" s="14"/>
    </row>
    <row r="30" spans="2:11" s="1" customFormat="1" ht="29.1" customHeight="1">
      <c r="B30" s="6" t="s">
        <v>1</v>
      </c>
      <c r="C30" s="337" t="s">
        <v>2</v>
      </c>
      <c r="D30" s="337"/>
      <c r="E30" s="337"/>
      <c r="F30" s="337" t="s">
        <v>3</v>
      </c>
      <c r="G30" s="337"/>
      <c r="H30" s="7" t="s">
        <v>4</v>
      </c>
      <c r="I30" s="7" t="s">
        <v>5</v>
      </c>
      <c r="J30" s="7" t="s">
        <v>172</v>
      </c>
      <c r="K30" s="7" t="s">
        <v>173</v>
      </c>
    </row>
    <row r="31" spans="2:11" s="1" customFormat="1" ht="162" customHeight="1">
      <c r="B31" s="16">
        <v>1</v>
      </c>
      <c r="C31" s="328" t="s">
        <v>174</v>
      </c>
      <c r="D31" s="329"/>
      <c r="E31" s="329"/>
      <c r="F31" s="330" t="s">
        <v>8</v>
      </c>
      <c r="G31" s="330"/>
      <c r="H31" s="8" t="s">
        <v>175</v>
      </c>
      <c r="I31" s="22">
        <v>1</v>
      </c>
      <c r="J31" s="23"/>
      <c r="K31" s="16"/>
    </row>
    <row r="32" spans="2:11" s="1" customFormat="1" ht="209.6" customHeight="1">
      <c r="B32" s="16">
        <v>2</v>
      </c>
      <c r="C32" s="328" t="s">
        <v>176</v>
      </c>
      <c r="D32" s="329"/>
      <c r="E32" s="329"/>
      <c r="F32" s="330" t="s">
        <v>11</v>
      </c>
      <c r="G32" s="330"/>
      <c r="H32" s="16" t="s">
        <v>12</v>
      </c>
      <c r="I32" s="16"/>
      <c r="J32" s="23"/>
      <c r="K32" s="16"/>
    </row>
    <row r="33" spans="2:11" s="1" customFormat="1" ht="236.6" customHeight="1">
      <c r="B33" s="16">
        <v>3</v>
      </c>
      <c r="C33" s="328" t="s">
        <v>177</v>
      </c>
      <c r="D33" s="329"/>
      <c r="E33" s="329"/>
      <c r="F33" s="330" t="s">
        <v>14</v>
      </c>
      <c r="G33" s="330"/>
      <c r="H33" s="16" t="s">
        <v>15</v>
      </c>
      <c r="I33" s="16"/>
      <c r="J33" s="23"/>
      <c r="K33" s="16"/>
    </row>
    <row r="34" spans="2:11" s="1" customFormat="1" ht="194.95" customHeight="1">
      <c r="B34" s="16">
        <v>4</v>
      </c>
      <c r="C34" s="328" t="s">
        <v>178</v>
      </c>
      <c r="D34" s="329"/>
      <c r="E34" s="329"/>
      <c r="F34" s="330" t="s">
        <v>16</v>
      </c>
      <c r="G34" s="330"/>
      <c r="H34" s="16" t="s">
        <v>17</v>
      </c>
      <c r="I34" s="16"/>
      <c r="J34" s="23"/>
      <c r="K34" s="16"/>
    </row>
    <row r="35" spans="2:11" s="1" customFormat="1" ht="88.4" customHeight="1">
      <c r="B35" s="16">
        <v>5</v>
      </c>
      <c r="C35" s="328" t="s">
        <v>179</v>
      </c>
      <c r="D35" s="329"/>
      <c r="E35" s="329"/>
      <c r="F35" s="330" t="s">
        <v>112</v>
      </c>
      <c r="G35" s="330"/>
      <c r="H35" s="16" t="s">
        <v>12</v>
      </c>
      <c r="I35" s="22">
        <v>0</v>
      </c>
      <c r="J35" s="23"/>
      <c r="K35" s="16"/>
    </row>
    <row r="36" spans="2:11" s="1" customFormat="1" ht="272.60000000000002" customHeight="1">
      <c r="B36" s="16">
        <v>6</v>
      </c>
      <c r="C36" s="328" t="s">
        <v>180</v>
      </c>
      <c r="D36" s="329"/>
      <c r="E36" s="329"/>
      <c r="F36" s="330" t="s">
        <v>20</v>
      </c>
      <c r="G36" s="330"/>
      <c r="H36" s="8" t="s">
        <v>21</v>
      </c>
      <c r="I36" s="22"/>
      <c r="J36" s="23"/>
      <c r="K36" s="16"/>
    </row>
    <row r="37" spans="2:11" s="1" customFormat="1" ht="192.05" customHeight="1">
      <c r="B37" s="16">
        <v>7</v>
      </c>
      <c r="C37" s="328" t="s">
        <v>181</v>
      </c>
      <c r="D37" s="329"/>
      <c r="E37" s="329"/>
      <c r="F37" s="330" t="s">
        <v>22</v>
      </c>
      <c r="G37" s="330"/>
      <c r="H37" s="8" t="s">
        <v>23</v>
      </c>
      <c r="I37" s="16"/>
      <c r="J37" s="23"/>
      <c r="K37" s="16"/>
    </row>
    <row r="38" spans="2:11" s="1" customFormat="1" ht="233.2" customHeight="1">
      <c r="B38" s="16">
        <v>8</v>
      </c>
      <c r="C38" s="328" t="s">
        <v>182</v>
      </c>
      <c r="D38" s="329"/>
      <c r="E38" s="329"/>
      <c r="F38" s="330" t="s">
        <v>183</v>
      </c>
      <c r="G38" s="330"/>
      <c r="H38" s="8" t="s">
        <v>25</v>
      </c>
      <c r="I38" s="16"/>
      <c r="J38" s="23"/>
      <c r="K38" s="16"/>
    </row>
    <row r="39" spans="2:11" s="1" customFormat="1" ht="292.35000000000002" customHeight="1">
      <c r="B39" s="16">
        <v>9</v>
      </c>
      <c r="C39" s="328" t="s">
        <v>184</v>
      </c>
      <c r="D39" s="329"/>
      <c r="E39" s="329"/>
      <c r="F39" s="330" t="s">
        <v>26</v>
      </c>
      <c r="G39" s="330"/>
      <c r="H39" s="8" t="s">
        <v>27</v>
      </c>
      <c r="I39" s="16"/>
      <c r="J39" s="23"/>
      <c r="K39" s="16"/>
    </row>
    <row r="40" spans="2:11" s="1" customFormat="1" ht="263.10000000000002" customHeight="1">
      <c r="B40" s="16">
        <v>10</v>
      </c>
      <c r="C40" s="328" t="s">
        <v>185</v>
      </c>
      <c r="D40" s="329"/>
      <c r="E40" s="329"/>
      <c r="F40" s="330" t="s">
        <v>29</v>
      </c>
      <c r="G40" s="330"/>
      <c r="H40" s="8" t="s">
        <v>27</v>
      </c>
      <c r="I40" s="16"/>
      <c r="J40" s="23"/>
      <c r="K40" s="16"/>
    </row>
    <row r="41" spans="2:11" s="1" customFormat="1" ht="248.95" customHeight="1">
      <c r="B41" s="16">
        <v>11</v>
      </c>
      <c r="C41" s="328" t="s">
        <v>186</v>
      </c>
      <c r="D41" s="329"/>
      <c r="E41" s="329"/>
      <c r="F41" s="330" t="s">
        <v>31</v>
      </c>
      <c r="G41" s="330"/>
      <c r="H41" s="8" t="s">
        <v>27</v>
      </c>
      <c r="I41" s="16"/>
      <c r="J41" s="23"/>
      <c r="K41" s="16"/>
    </row>
    <row r="42" spans="2:11" s="1" customFormat="1" ht="146.1" customHeight="1">
      <c r="B42" s="16">
        <v>12</v>
      </c>
      <c r="C42" s="328" t="s">
        <v>187</v>
      </c>
      <c r="D42" s="329"/>
      <c r="E42" s="329"/>
      <c r="F42" s="330" t="s">
        <v>33</v>
      </c>
      <c r="G42" s="330"/>
      <c r="H42" s="8" t="s">
        <v>27</v>
      </c>
      <c r="I42" s="16"/>
      <c r="J42" s="23"/>
      <c r="K42" s="16"/>
    </row>
    <row r="43" spans="2:11" s="1" customFormat="1" ht="282.7" customHeight="1">
      <c r="B43" s="16">
        <v>13</v>
      </c>
      <c r="C43" s="328" t="s">
        <v>188</v>
      </c>
      <c r="D43" s="329"/>
      <c r="E43" s="329"/>
      <c r="F43" s="330" t="s">
        <v>35</v>
      </c>
      <c r="G43" s="330"/>
      <c r="H43" s="8" t="s">
        <v>27</v>
      </c>
      <c r="I43" s="16"/>
      <c r="J43" s="23"/>
      <c r="K43" s="16"/>
    </row>
    <row r="44" spans="2:11" s="1" customFormat="1" ht="167.15" customHeight="1">
      <c r="B44" s="16">
        <v>14</v>
      </c>
      <c r="C44" s="328" t="s">
        <v>189</v>
      </c>
      <c r="D44" s="329"/>
      <c r="E44" s="329"/>
      <c r="F44" s="330" t="s">
        <v>37</v>
      </c>
      <c r="G44" s="330"/>
      <c r="H44" s="8" t="s">
        <v>27</v>
      </c>
      <c r="I44" s="16"/>
      <c r="J44" s="23"/>
      <c r="K44" s="16"/>
    </row>
    <row r="45" spans="2:11" s="1" customFormat="1" ht="270.64999999999998" customHeight="1">
      <c r="B45" s="16">
        <v>15</v>
      </c>
      <c r="C45" s="328" t="s">
        <v>190</v>
      </c>
      <c r="D45" s="329"/>
      <c r="E45" s="329"/>
      <c r="F45" s="330" t="s">
        <v>39</v>
      </c>
      <c r="G45" s="330"/>
      <c r="H45" s="16" t="s">
        <v>12</v>
      </c>
      <c r="I45" s="16"/>
      <c r="J45" s="23"/>
      <c r="K45" s="16"/>
    </row>
    <row r="46" spans="2:11" s="1" customFormat="1" ht="200.6" customHeight="1">
      <c r="B46" s="16">
        <v>16</v>
      </c>
      <c r="C46" s="328" t="s">
        <v>191</v>
      </c>
      <c r="D46" s="329"/>
      <c r="E46" s="329"/>
      <c r="F46" s="330" t="s">
        <v>40</v>
      </c>
      <c r="G46" s="330"/>
      <c r="H46" s="16"/>
      <c r="I46" s="16"/>
      <c r="J46" s="23"/>
      <c r="K46" s="16"/>
    </row>
    <row r="47" spans="2:11" s="1" customFormat="1" ht="53.2" customHeight="1">
      <c r="B47" s="16">
        <v>17</v>
      </c>
      <c r="C47" s="328" t="s">
        <v>41</v>
      </c>
      <c r="D47" s="328"/>
      <c r="E47" s="328"/>
      <c r="F47" s="330" t="s">
        <v>192</v>
      </c>
      <c r="G47" s="330"/>
      <c r="H47" s="7"/>
      <c r="I47" s="16"/>
      <c r="J47" s="23"/>
      <c r="K47" s="16"/>
    </row>
    <row r="48" spans="2:11" s="1" customFormat="1" ht="86.95" customHeight="1">
      <c r="B48" s="16">
        <v>18</v>
      </c>
      <c r="C48" s="328" t="s">
        <v>193</v>
      </c>
      <c r="D48" s="329"/>
      <c r="E48" s="329"/>
      <c r="F48" s="330" t="s">
        <v>43</v>
      </c>
      <c r="G48" s="330"/>
      <c r="H48" s="16" t="s">
        <v>12</v>
      </c>
      <c r="I48" s="16"/>
      <c r="J48" s="23"/>
      <c r="K48" s="16"/>
    </row>
    <row r="49" spans="2:11" s="1" customFormat="1" ht="163.44999999999999" customHeight="1">
      <c r="B49" s="16">
        <v>19</v>
      </c>
      <c r="C49" s="328" t="s">
        <v>194</v>
      </c>
      <c r="D49" s="329"/>
      <c r="E49" s="329"/>
      <c r="F49" s="330" t="s">
        <v>45</v>
      </c>
      <c r="G49" s="330"/>
      <c r="H49" s="16" t="s">
        <v>12</v>
      </c>
      <c r="I49" s="22"/>
      <c r="J49" s="23"/>
      <c r="K49" s="8"/>
    </row>
    <row r="50" spans="2:11" s="1" customFormat="1" ht="122.5" customHeight="1">
      <c r="B50" s="16">
        <v>20</v>
      </c>
      <c r="C50" s="328" t="s">
        <v>195</v>
      </c>
      <c r="D50" s="329"/>
      <c r="E50" s="329"/>
      <c r="F50" s="330" t="s">
        <v>47</v>
      </c>
      <c r="G50" s="330"/>
      <c r="H50" s="16" t="s">
        <v>12</v>
      </c>
      <c r="I50" s="22">
        <v>0</v>
      </c>
      <c r="J50" s="23"/>
      <c r="K50" s="16"/>
    </row>
    <row r="51" spans="2:11" s="1" customFormat="1" ht="104.15" customHeight="1">
      <c r="B51" s="16">
        <v>21</v>
      </c>
      <c r="C51" s="328" t="s">
        <v>196</v>
      </c>
      <c r="D51" s="329"/>
      <c r="E51" s="329"/>
      <c r="F51" s="330" t="s">
        <v>48</v>
      </c>
      <c r="G51" s="330"/>
      <c r="H51" s="16" t="s">
        <v>12</v>
      </c>
      <c r="I51" s="22">
        <v>0</v>
      </c>
      <c r="J51" s="23"/>
      <c r="K51" s="16"/>
    </row>
    <row r="52" spans="2:11" s="1" customFormat="1" ht="215.2" customHeight="1">
      <c r="B52" s="16">
        <v>22</v>
      </c>
      <c r="C52" s="328" t="s">
        <v>197</v>
      </c>
      <c r="D52" s="329"/>
      <c r="E52" s="329"/>
      <c r="F52" s="330" t="s">
        <v>50</v>
      </c>
      <c r="G52" s="330"/>
      <c r="H52" s="16" t="s">
        <v>12</v>
      </c>
      <c r="I52" s="16"/>
      <c r="J52" s="23"/>
      <c r="K52" s="16"/>
    </row>
    <row r="53" spans="2:11" s="1" customFormat="1" ht="32.15" customHeight="1">
      <c r="B53" s="16">
        <v>23</v>
      </c>
      <c r="C53" s="328" t="s">
        <v>51</v>
      </c>
      <c r="D53" s="328"/>
      <c r="E53" s="328"/>
      <c r="F53" s="330"/>
      <c r="G53" s="330"/>
      <c r="H53" s="6"/>
      <c r="I53" s="16"/>
      <c r="J53" s="23"/>
      <c r="K53" s="16"/>
    </row>
    <row r="54" spans="2:11" s="1" customFormat="1" ht="64.45" customHeight="1">
      <c r="B54" s="16">
        <v>24</v>
      </c>
      <c r="C54" s="328" t="s">
        <v>198</v>
      </c>
      <c r="D54" s="329"/>
      <c r="E54" s="329"/>
      <c r="F54" s="330" t="s">
        <v>54</v>
      </c>
      <c r="G54" s="330"/>
      <c r="H54" s="16"/>
      <c r="I54" s="16"/>
      <c r="J54" s="23"/>
      <c r="K54" s="14"/>
    </row>
    <row r="55" spans="2:11" s="1" customFormat="1" ht="102.7" customHeight="1">
      <c r="B55" s="16">
        <v>25</v>
      </c>
      <c r="C55" s="328" t="s">
        <v>199</v>
      </c>
      <c r="D55" s="329"/>
      <c r="E55" s="329"/>
      <c r="F55" s="330" t="s">
        <v>55</v>
      </c>
      <c r="G55" s="330"/>
      <c r="H55" s="8" t="s">
        <v>27</v>
      </c>
      <c r="I55" s="22"/>
      <c r="J55" s="23"/>
      <c r="K55" s="8"/>
    </row>
    <row r="56" spans="2:11" s="1" customFormat="1" ht="216.65" customHeight="1">
      <c r="B56" s="16">
        <v>26</v>
      </c>
      <c r="C56" s="328" t="s">
        <v>200</v>
      </c>
      <c r="D56" s="329"/>
      <c r="E56" s="329"/>
      <c r="F56" s="330" t="s">
        <v>56</v>
      </c>
      <c r="G56" s="330"/>
      <c r="H56" s="8" t="s">
        <v>27</v>
      </c>
      <c r="I56" s="16"/>
      <c r="J56" s="23"/>
      <c r="K56" s="16"/>
    </row>
    <row r="57" spans="2:11" s="1" customFormat="1" ht="180.65" customHeight="1">
      <c r="B57" s="16">
        <v>27</v>
      </c>
      <c r="C57" s="328" t="s">
        <v>201</v>
      </c>
      <c r="D57" s="329"/>
      <c r="E57" s="329"/>
      <c r="F57" s="330" t="s">
        <v>57</v>
      </c>
      <c r="G57" s="330"/>
      <c r="H57" s="8" t="s">
        <v>27</v>
      </c>
      <c r="I57" s="16">
        <v>0</v>
      </c>
      <c r="J57" s="23"/>
      <c r="K57" s="16"/>
    </row>
    <row r="58" spans="2:11" s="1" customFormat="1" ht="153" customHeight="1">
      <c r="B58" s="16">
        <v>28</v>
      </c>
      <c r="C58" s="329" t="s">
        <v>202</v>
      </c>
      <c r="D58" s="329"/>
      <c r="E58" s="329"/>
      <c r="F58" s="330" t="s">
        <v>203</v>
      </c>
      <c r="G58" s="330"/>
      <c r="H58" s="8" t="s">
        <v>12</v>
      </c>
      <c r="I58" s="16"/>
      <c r="J58" s="23"/>
      <c r="K58" s="16"/>
    </row>
    <row r="59" spans="2:11" s="1" customFormat="1" ht="111.7" customHeight="1">
      <c r="B59" s="16">
        <v>29</v>
      </c>
      <c r="C59" s="328" t="s">
        <v>204</v>
      </c>
      <c r="D59" s="329"/>
      <c r="E59" s="329"/>
      <c r="F59" s="330" t="s">
        <v>60</v>
      </c>
      <c r="G59" s="330"/>
      <c r="H59" s="8" t="s">
        <v>12</v>
      </c>
      <c r="I59" s="22"/>
      <c r="J59" s="23"/>
      <c r="K59" s="16"/>
    </row>
    <row r="60" spans="2:11" s="1" customFormat="1" ht="242.2" customHeight="1">
      <c r="B60" s="16">
        <v>30</v>
      </c>
      <c r="C60" s="328" t="s">
        <v>205</v>
      </c>
      <c r="D60" s="329"/>
      <c r="E60" s="329"/>
      <c r="F60" s="330" t="s">
        <v>62</v>
      </c>
      <c r="G60" s="330"/>
      <c r="H60" s="8" t="s">
        <v>27</v>
      </c>
      <c r="I60" s="22"/>
      <c r="J60" s="23"/>
      <c r="K60" s="16"/>
    </row>
    <row r="61" spans="2:11" s="1" customFormat="1" ht="248.95" customHeight="1">
      <c r="B61" s="16">
        <v>31</v>
      </c>
      <c r="C61" s="329" t="s">
        <v>206</v>
      </c>
      <c r="D61" s="329"/>
      <c r="E61" s="329"/>
      <c r="F61" s="330" t="s">
        <v>64</v>
      </c>
      <c r="G61" s="330"/>
      <c r="H61" s="8" t="s">
        <v>65</v>
      </c>
      <c r="I61" s="22"/>
      <c r="J61" s="23"/>
      <c r="K61" s="16"/>
    </row>
    <row r="62" spans="2:11" s="1" customFormat="1" ht="138.05000000000001" customHeight="1">
      <c r="B62" s="16">
        <v>32</v>
      </c>
      <c r="C62" s="328" t="s">
        <v>207</v>
      </c>
      <c r="D62" s="329"/>
      <c r="E62" s="329"/>
      <c r="F62" s="330" t="s">
        <v>67</v>
      </c>
      <c r="G62" s="330"/>
      <c r="H62" s="8" t="s">
        <v>208</v>
      </c>
      <c r="I62" s="22"/>
      <c r="J62" s="23"/>
      <c r="K62" s="16"/>
    </row>
    <row r="63" spans="2:11" s="1" customFormat="1" ht="167.15" customHeight="1">
      <c r="B63" s="16">
        <v>33</v>
      </c>
      <c r="C63" s="328" t="s">
        <v>209</v>
      </c>
      <c r="D63" s="329"/>
      <c r="E63" s="329"/>
      <c r="F63" s="330" t="s">
        <v>69</v>
      </c>
      <c r="G63" s="330"/>
      <c r="H63" s="8" t="s">
        <v>65</v>
      </c>
      <c r="I63" s="22"/>
      <c r="J63" s="23"/>
      <c r="K63" s="16"/>
    </row>
    <row r="64" spans="2:11" s="1" customFormat="1" ht="165.05" customHeight="1">
      <c r="B64" s="16">
        <v>34</v>
      </c>
      <c r="C64" s="328" t="s">
        <v>210</v>
      </c>
      <c r="D64" s="329"/>
      <c r="E64" s="329"/>
      <c r="F64" s="330" t="s">
        <v>71</v>
      </c>
      <c r="G64" s="330"/>
      <c r="H64" s="8" t="s">
        <v>25</v>
      </c>
      <c r="I64" s="16"/>
      <c r="J64" s="23"/>
      <c r="K64" s="16"/>
    </row>
    <row r="65" spans="2:11" s="1" customFormat="1" ht="409.35" customHeight="1">
      <c r="B65" s="16">
        <v>35</v>
      </c>
      <c r="C65" s="328" t="s">
        <v>211</v>
      </c>
      <c r="D65" s="329"/>
      <c r="E65" s="329"/>
      <c r="F65" s="330" t="s">
        <v>72</v>
      </c>
      <c r="G65" s="330"/>
      <c r="H65" s="8" t="s">
        <v>21</v>
      </c>
      <c r="I65" s="16"/>
      <c r="J65" s="23"/>
      <c r="K65" s="16"/>
    </row>
    <row r="66" spans="2:11" s="1" customFormat="1" ht="201.05" customHeight="1">
      <c r="B66" s="16">
        <v>36</v>
      </c>
      <c r="C66" s="328" t="s">
        <v>212</v>
      </c>
      <c r="D66" s="329"/>
      <c r="E66" s="329"/>
      <c r="F66" s="330" t="s">
        <v>115</v>
      </c>
      <c r="G66" s="330"/>
      <c r="H66" s="16" t="s">
        <v>17</v>
      </c>
      <c r="I66" s="16"/>
      <c r="J66" s="23"/>
      <c r="K66" s="16"/>
    </row>
    <row r="67" spans="2:11" s="1" customFormat="1" ht="201.05" customHeight="1">
      <c r="B67" s="16">
        <v>37</v>
      </c>
      <c r="C67" s="328" t="s">
        <v>213</v>
      </c>
      <c r="D67" s="329"/>
      <c r="E67" s="329"/>
      <c r="F67" s="330" t="s">
        <v>75</v>
      </c>
      <c r="G67" s="330"/>
      <c r="H67" s="16" t="s">
        <v>17</v>
      </c>
      <c r="I67" s="16"/>
      <c r="J67" s="23"/>
      <c r="K67" s="16"/>
    </row>
    <row r="68" spans="2:11" s="1" customFormat="1" ht="140.94999999999999" customHeight="1">
      <c r="B68" s="16">
        <v>38</v>
      </c>
      <c r="C68" s="329" t="s">
        <v>76</v>
      </c>
      <c r="D68" s="329"/>
      <c r="E68" s="329"/>
      <c r="F68" s="334" t="s">
        <v>77</v>
      </c>
      <c r="G68" s="334"/>
      <c r="H68" s="16" t="s">
        <v>17</v>
      </c>
      <c r="I68" s="24"/>
      <c r="J68" s="23"/>
      <c r="K68" s="16"/>
    </row>
    <row r="69" spans="2:11" s="1" customFormat="1" ht="228.7" customHeight="1">
      <c r="B69" s="16">
        <v>39</v>
      </c>
      <c r="C69" s="329" t="s">
        <v>79</v>
      </c>
      <c r="D69" s="329"/>
      <c r="E69" s="329"/>
      <c r="F69" s="334" t="s">
        <v>80</v>
      </c>
      <c r="G69" s="334"/>
      <c r="H69" s="16" t="s">
        <v>17</v>
      </c>
      <c r="I69" s="24"/>
      <c r="J69" s="23"/>
      <c r="K69" s="16"/>
    </row>
    <row r="70" spans="2:11" s="1" customFormat="1" ht="228.7" customHeight="1">
      <c r="B70" s="16">
        <v>40</v>
      </c>
      <c r="C70" s="333" t="s">
        <v>82</v>
      </c>
      <c r="D70" s="333"/>
      <c r="E70" s="333"/>
      <c r="F70" s="334" t="s">
        <v>83</v>
      </c>
      <c r="G70" s="334"/>
      <c r="H70" s="16" t="s">
        <v>78</v>
      </c>
      <c r="I70" s="24"/>
      <c r="J70" s="23"/>
      <c r="K70" s="16"/>
    </row>
    <row r="71" spans="2:11" s="1" customFormat="1" ht="228.7" customHeight="1">
      <c r="B71" s="16">
        <v>41</v>
      </c>
      <c r="C71" s="329" t="s">
        <v>84</v>
      </c>
      <c r="D71" s="329"/>
      <c r="E71" s="329"/>
      <c r="F71" s="330" t="s">
        <v>85</v>
      </c>
      <c r="G71" s="330"/>
      <c r="H71" s="8" t="s">
        <v>81</v>
      </c>
      <c r="I71" s="16"/>
      <c r="J71" s="23"/>
      <c r="K71" s="16"/>
    </row>
    <row r="72" spans="2:11" s="1" customFormat="1" ht="201.05" customHeight="1">
      <c r="B72" s="16">
        <v>42</v>
      </c>
      <c r="C72" s="333" t="s">
        <v>86</v>
      </c>
      <c r="D72" s="333"/>
      <c r="E72" s="333"/>
      <c r="F72" s="330" t="s">
        <v>87</v>
      </c>
      <c r="G72" s="330"/>
      <c r="H72" s="8" t="s">
        <v>81</v>
      </c>
      <c r="I72" s="16"/>
      <c r="J72" s="23"/>
      <c r="K72" s="16"/>
    </row>
    <row r="73" spans="2:11" s="1" customFormat="1" ht="146.1" customHeight="1">
      <c r="B73" s="16">
        <v>43</v>
      </c>
      <c r="C73" s="329" t="s">
        <v>89</v>
      </c>
      <c r="D73" s="329"/>
      <c r="E73" s="329"/>
      <c r="F73" s="330" t="s">
        <v>87</v>
      </c>
      <c r="G73" s="330"/>
      <c r="H73" s="8" t="s">
        <v>27</v>
      </c>
      <c r="I73" s="16"/>
      <c r="J73" s="23"/>
      <c r="K73" s="16"/>
    </row>
    <row r="74" spans="2:11" s="1" customFormat="1" ht="161.55000000000001" customHeight="1">
      <c r="B74" s="16">
        <v>44</v>
      </c>
      <c r="C74" s="329" t="s">
        <v>91</v>
      </c>
      <c r="D74" s="329"/>
      <c r="E74" s="329"/>
      <c r="F74" s="330" t="s">
        <v>92</v>
      </c>
      <c r="G74" s="330"/>
      <c r="H74" s="8" t="s">
        <v>17</v>
      </c>
      <c r="I74" s="16"/>
      <c r="J74" s="23"/>
      <c r="K74" s="16"/>
    </row>
    <row r="75" spans="2:11" s="1" customFormat="1" ht="161.55000000000001" customHeight="1">
      <c r="B75" s="16">
        <v>45</v>
      </c>
      <c r="C75" s="329" t="s">
        <v>214</v>
      </c>
      <c r="D75" s="329"/>
      <c r="E75" s="329"/>
      <c r="F75" s="330" t="s">
        <v>94</v>
      </c>
      <c r="G75" s="330"/>
      <c r="H75" s="8" t="s">
        <v>215</v>
      </c>
      <c r="I75" s="22">
        <v>0</v>
      </c>
      <c r="J75" s="23"/>
      <c r="K75" s="16"/>
    </row>
    <row r="76" spans="2:11" s="1" customFormat="1" ht="136.44999999999999" customHeight="1">
      <c r="B76" s="16">
        <v>46</v>
      </c>
      <c r="C76" s="329" t="s">
        <v>216</v>
      </c>
      <c r="D76" s="329"/>
      <c r="E76" s="329"/>
      <c r="F76" s="330" t="s">
        <v>96</v>
      </c>
      <c r="G76" s="330"/>
      <c r="H76" s="8" t="s">
        <v>17</v>
      </c>
      <c r="I76" s="22">
        <v>0</v>
      </c>
      <c r="J76" s="23"/>
      <c r="K76" s="16"/>
    </row>
    <row r="77" spans="2:11" s="1" customFormat="1" ht="167.95" customHeight="1">
      <c r="B77" s="16">
        <v>47</v>
      </c>
      <c r="C77" s="329" t="s">
        <v>97</v>
      </c>
      <c r="D77" s="329"/>
      <c r="E77" s="329"/>
      <c r="F77" s="330" t="s">
        <v>98</v>
      </c>
      <c r="G77" s="330"/>
      <c r="H77" s="8" t="s">
        <v>78</v>
      </c>
      <c r="I77" s="22"/>
      <c r="J77" s="23"/>
      <c r="K77" s="16">
        <v>0</v>
      </c>
    </row>
    <row r="78" spans="2:11" s="1" customFormat="1" ht="176.95" customHeight="1">
      <c r="B78" s="16">
        <v>48</v>
      </c>
      <c r="C78" s="329" t="s">
        <v>99</v>
      </c>
      <c r="D78" s="329"/>
      <c r="E78" s="329"/>
      <c r="F78" s="331" t="s">
        <v>100</v>
      </c>
      <c r="G78" s="332"/>
      <c r="H78" s="16" t="s">
        <v>217</v>
      </c>
      <c r="I78" s="32">
        <f>J25</f>
        <v>26</v>
      </c>
      <c r="J78" s="20"/>
      <c r="K78" s="20"/>
    </row>
    <row r="79" spans="2:11" s="1" customFormat="1" ht="162.65" customHeight="1">
      <c r="B79" s="16">
        <v>49</v>
      </c>
      <c r="C79" s="333" t="s">
        <v>102</v>
      </c>
      <c r="D79" s="333"/>
      <c r="E79" s="333"/>
      <c r="F79" s="331" t="s">
        <v>258</v>
      </c>
      <c r="G79" s="332"/>
      <c r="H79" s="16" t="s">
        <v>15</v>
      </c>
      <c r="I79" s="16"/>
      <c r="J79" s="16"/>
      <c r="K79" s="16"/>
    </row>
    <row r="80" spans="2:11" s="1" customFormat="1" ht="196.4" customHeight="1">
      <c r="B80" s="16">
        <v>50</v>
      </c>
      <c r="C80" s="333" t="s">
        <v>104</v>
      </c>
      <c r="D80" s="333"/>
      <c r="E80" s="333"/>
      <c r="F80" s="331" t="s">
        <v>105</v>
      </c>
      <c r="G80" s="332"/>
      <c r="H80" s="16" t="s">
        <v>217</v>
      </c>
      <c r="I80" s="16"/>
      <c r="J80" s="16"/>
      <c r="K80" s="16"/>
    </row>
    <row r="81" spans="2:11" s="1" customFormat="1">
      <c r="B81" s="325" t="s">
        <v>219</v>
      </c>
      <c r="C81" s="326"/>
      <c r="D81" s="327"/>
      <c r="E81" s="17" t="s">
        <v>220</v>
      </c>
      <c r="F81" s="17"/>
      <c r="G81" s="17" t="s">
        <v>221</v>
      </c>
      <c r="H81" s="17" t="s">
        <v>222</v>
      </c>
      <c r="I81" s="7" t="s">
        <v>223</v>
      </c>
      <c r="J81" s="17" t="s">
        <v>5</v>
      </c>
      <c r="K81" s="17" t="s">
        <v>4</v>
      </c>
    </row>
    <row r="82" spans="2:11" s="1" customFormat="1">
      <c r="B82" s="328" t="s">
        <v>224</v>
      </c>
      <c r="C82" s="328"/>
      <c r="D82" s="328"/>
      <c r="E82" s="328"/>
      <c r="F82" s="13"/>
      <c r="G82" s="13"/>
      <c r="H82" s="13"/>
      <c r="I82" s="8"/>
      <c r="J82" s="14"/>
      <c r="K82" s="17"/>
    </row>
    <row r="83" spans="2:11" s="1" customFormat="1">
      <c r="B83" s="317" t="s">
        <v>309</v>
      </c>
      <c r="C83" s="317"/>
      <c r="D83" s="317"/>
      <c r="E83" s="7">
        <v>0</v>
      </c>
      <c r="F83" s="13"/>
      <c r="G83" s="8"/>
      <c r="H83" s="8"/>
      <c r="I83" s="24"/>
      <c r="J83" s="33">
        <f>I83*H83*G83*E83</f>
        <v>0</v>
      </c>
      <c r="K83" s="17"/>
    </row>
    <row r="84" spans="2:11" s="1" customFormat="1">
      <c r="B84" s="318" t="s">
        <v>227</v>
      </c>
      <c r="C84" s="318"/>
      <c r="D84" s="318"/>
      <c r="E84" s="5"/>
      <c r="F84" s="13"/>
      <c r="G84" s="13"/>
      <c r="H84" s="13"/>
      <c r="I84" s="24"/>
      <c r="J84" s="33">
        <f>SUM(J83:J83)</f>
        <v>0</v>
      </c>
      <c r="K84" s="8" t="s">
        <v>21</v>
      </c>
    </row>
    <row r="85" spans="2:11" s="1" customFormat="1">
      <c r="B85" s="8"/>
      <c r="C85" s="31"/>
      <c r="D85" s="8"/>
      <c r="E85" s="5"/>
      <c r="F85" s="13"/>
      <c r="G85" s="13"/>
      <c r="H85" s="13"/>
      <c r="I85" s="24"/>
      <c r="J85" s="8"/>
      <c r="K85" s="8"/>
    </row>
    <row r="86" spans="2:11" s="1" customFormat="1">
      <c r="B86" s="14"/>
      <c r="C86" s="8"/>
      <c r="D86" s="8"/>
      <c r="E86" s="13"/>
      <c r="F86" s="13"/>
      <c r="G86" s="13"/>
      <c r="H86" s="13"/>
      <c r="I86" s="8"/>
      <c r="J86" s="13"/>
      <c r="K86" s="14"/>
    </row>
  </sheetData>
  <mergeCells count="115">
    <mergeCell ref="E9:K9"/>
    <mergeCell ref="G13:I13"/>
    <mergeCell ref="B28:J28"/>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77:E77"/>
    <mergeCell ref="F77:G77"/>
    <mergeCell ref="C68:E68"/>
    <mergeCell ref="F68:G68"/>
    <mergeCell ref="C69:E69"/>
    <mergeCell ref="F69:G69"/>
    <mergeCell ref="C70:E70"/>
    <mergeCell ref="F70:G70"/>
    <mergeCell ref="C71:E71"/>
    <mergeCell ref="F71:G71"/>
    <mergeCell ref="C72:E72"/>
    <mergeCell ref="F72:G72"/>
    <mergeCell ref="B84:D84"/>
    <mergeCell ref="B13:B14"/>
    <mergeCell ref="C13:C14"/>
    <mergeCell ref="D13:D14"/>
    <mergeCell ref="E13:E14"/>
    <mergeCell ref="J13:J14"/>
    <mergeCell ref="K13:K14"/>
    <mergeCell ref="C78:E78"/>
    <mergeCell ref="F78:G78"/>
    <mergeCell ref="C79:E79"/>
    <mergeCell ref="F79:G79"/>
    <mergeCell ref="C80:E80"/>
    <mergeCell ref="F80:G80"/>
    <mergeCell ref="B81:D81"/>
    <mergeCell ref="B82:E82"/>
    <mergeCell ref="B83:D83"/>
    <mergeCell ref="C73:E73"/>
    <mergeCell ref="F73:G73"/>
    <mergeCell ref="C74:E74"/>
    <mergeCell ref="F74:G74"/>
    <mergeCell ref="C75:E75"/>
    <mergeCell ref="F75:G75"/>
    <mergeCell ref="C76:E76"/>
    <mergeCell ref="F76:G76"/>
  </mergeCells>
  <pageMargins left="0.75" right="0.75" top="1" bottom="1" header="0.5" footer="0.5"/>
  <pageSetup scale="3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64569-981C-4F26-8689-BAF2B2ECA77C}">
  <dimension ref="A1:K25"/>
  <sheetViews>
    <sheetView zoomScale="87" zoomScaleNormal="87" workbookViewId="0"/>
  </sheetViews>
  <sheetFormatPr defaultColWidth="9.109375" defaultRowHeight="14.8"/>
  <cols>
    <col min="1" max="3" width="9.109375" style="228"/>
    <col min="4" max="4" width="9.44140625" style="228" customWidth="1"/>
    <col min="5" max="5" width="10.44140625" style="228" customWidth="1"/>
    <col min="6" max="6" width="12.44140625" style="228" customWidth="1"/>
    <col min="7" max="7" width="7.88671875" style="228" customWidth="1"/>
    <col min="8" max="8" width="47.44140625" style="228" customWidth="1"/>
    <col min="9" max="9" width="25.109375" style="228" customWidth="1"/>
    <col min="10" max="16384" width="9.109375" style="228"/>
  </cols>
  <sheetData>
    <row r="1" spans="1:11">
      <c r="A1" s="226"/>
      <c r="B1" s="226"/>
      <c r="C1" s="482" t="s">
        <v>703</v>
      </c>
      <c r="D1" s="482"/>
      <c r="E1" s="482"/>
      <c r="F1" s="482"/>
      <c r="G1" s="482"/>
      <c r="H1" s="482"/>
      <c r="I1" s="482"/>
      <c r="J1" s="227"/>
      <c r="K1" s="227"/>
    </row>
    <row r="2" spans="1:11">
      <c r="A2" s="229"/>
      <c r="B2" s="229"/>
      <c r="C2" s="483" t="s">
        <v>704</v>
      </c>
      <c r="D2" s="483"/>
      <c r="E2" s="483"/>
      <c r="F2" s="483"/>
      <c r="G2" s="483"/>
      <c r="H2" s="483"/>
      <c r="I2" s="483"/>
      <c r="J2" s="227"/>
      <c r="K2" s="227"/>
    </row>
    <row r="3" spans="1:11">
      <c r="A3" s="229"/>
      <c r="B3" s="229"/>
      <c r="C3" s="484" t="s">
        <v>705</v>
      </c>
      <c r="D3" s="484"/>
      <c r="E3" s="484"/>
      <c r="F3" s="484"/>
      <c r="G3" s="484"/>
      <c r="H3" s="484"/>
      <c r="I3" s="484"/>
      <c r="J3" s="227"/>
      <c r="K3" s="227"/>
    </row>
    <row r="4" spans="1:11" s="230" customFormat="1" ht="44.4">
      <c r="C4" s="231" t="s">
        <v>706</v>
      </c>
      <c r="D4" s="231" t="s">
        <v>707</v>
      </c>
      <c r="E4" s="231" t="s">
        <v>708</v>
      </c>
      <c r="F4" s="231" t="s">
        <v>709</v>
      </c>
      <c r="G4" s="231" t="s">
        <v>710</v>
      </c>
      <c r="H4" s="231" t="s">
        <v>711</v>
      </c>
      <c r="I4" s="231" t="s">
        <v>712</v>
      </c>
    </row>
    <row r="5" spans="1:11">
      <c r="B5" s="259" t="s">
        <v>714</v>
      </c>
      <c r="C5" s="232">
        <v>1</v>
      </c>
      <c r="D5" s="232" t="s">
        <v>713</v>
      </c>
      <c r="E5" s="232" t="s">
        <v>300</v>
      </c>
      <c r="F5" s="232" t="s">
        <v>759</v>
      </c>
      <c r="G5" s="232" t="s">
        <v>715</v>
      </c>
      <c r="H5" s="232" t="s">
        <v>716</v>
      </c>
      <c r="I5" s="233">
        <f>6*2.2</f>
        <v>13.200000000000001</v>
      </c>
    </row>
    <row r="6" spans="1:11">
      <c r="C6" s="232">
        <f t="shared" ref="C6:C21" si="0">C5+1</f>
        <v>2</v>
      </c>
      <c r="D6" s="232" t="s">
        <v>717</v>
      </c>
      <c r="E6" s="232" t="s">
        <v>300</v>
      </c>
      <c r="F6" s="232" t="s">
        <v>718</v>
      </c>
      <c r="G6" s="232" t="s">
        <v>715</v>
      </c>
      <c r="H6" s="232" t="s">
        <v>716</v>
      </c>
      <c r="I6" s="233">
        <f>5*3</f>
        <v>15</v>
      </c>
    </row>
    <row r="7" spans="1:11">
      <c r="C7" s="232">
        <f t="shared" si="0"/>
        <v>3</v>
      </c>
      <c r="D7" s="232" t="s">
        <v>719</v>
      </c>
      <c r="E7" s="232" t="s">
        <v>300</v>
      </c>
      <c r="F7" s="232" t="s">
        <v>720</v>
      </c>
      <c r="G7" s="232" t="s">
        <v>715</v>
      </c>
      <c r="H7" s="232" t="s">
        <v>716</v>
      </c>
      <c r="I7" s="233">
        <f>5*3</f>
        <v>15</v>
      </c>
    </row>
    <row r="8" spans="1:11">
      <c r="C8" s="232">
        <v>4</v>
      </c>
      <c r="D8" s="232" t="s">
        <v>721</v>
      </c>
      <c r="E8" s="232" t="s">
        <v>300</v>
      </c>
      <c r="F8" s="232" t="s">
        <v>722</v>
      </c>
      <c r="G8" s="232" t="s">
        <v>715</v>
      </c>
      <c r="H8" s="232" t="s">
        <v>716</v>
      </c>
      <c r="I8" s="233">
        <f>6*2.8</f>
        <v>16.799999999999997</v>
      </c>
    </row>
    <row r="9" spans="1:11">
      <c r="C9" s="232">
        <f t="shared" si="0"/>
        <v>5</v>
      </c>
      <c r="D9" s="232" t="s">
        <v>723</v>
      </c>
      <c r="E9" s="232" t="s">
        <v>300</v>
      </c>
      <c r="F9" s="232" t="s">
        <v>724</v>
      </c>
      <c r="G9" s="232" t="s">
        <v>715</v>
      </c>
      <c r="H9" s="232" t="s">
        <v>716</v>
      </c>
      <c r="I9" s="233">
        <f>5*3</f>
        <v>15</v>
      </c>
    </row>
    <row r="10" spans="1:11">
      <c r="C10" s="232">
        <f t="shared" si="0"/>
        <v>6</v>
      </c>
      <c r="D10" s="232" t="s">
        <v>725</v>
      </c>
      <c r="E10" s="232" t="s">
        <v>300</v>
      </c>
      <c r="F10" s="232" t="s">
        <v>726</v>
      </c>
      <c r="G10" s="232" t="s">
        <v>715</v>
      </c>
      <c r="H10" s="232" t="s">
        <v>716</v>
      </c>
      <c r="I10" s="233">
        <f>5*3</f>
        <v>15</v>
      </c>
    </row>
    <row r="11" spans="1:11">
      <c r="C11" s="232">
        <f t="shared" si="0"/>
        <v>7</v>
      </c>
      <c r="D11" s="232" t="s">
        <v>727</v>
      </c>
      <c r="E11" s="232" t="s">
        <v>300</v>
      </c>
      <c r="F11" s="232" t="s">
        <v>726</v>
      </c>
      <c r="G11" s="232" t="s">
        <v>715</v>
      </c>
      <c r="H11" s="232" t="s">
        <v>716</v>
      </c>
      <c r="I11" s="233">
        <f>4*2</f>
        <v>8</v>
      </c>
    </row>
    <row r="12" spans="1:11">
      <c r="C12" s="232">
        <v>8</v>
      </c>
      <c r="D12" s="232" t="s">
        <v>728</v>
      </c>
      <c r="E12" s="232" t="s">
        <v>300</v>
      </c>
      <c r="F12" s="232" t="s">
        <v>722</v>
      </c>
      <c r="G12" s="232" t="s">
        <v>715</v>
      </c>
      <c r="H12" s="232" t="s">
        <v>716</v>
      </c>
      <c r="I12" s="233">
        <f>4*3</f>
        <v>12</v>
      </c>
    </row>
    <row r="13" spans="1:11">
      <c r="B13" s="260" t="s">
        <v>730</v>
      </c>
      <c r="C13" s="232">
        <v>9</v>
      </c>
      <c r="D13" s="232" t="s">
        <v>729</v>
      </c>
      <c r="E13" s="232" t="s">
        <v>300</v>
      </c>
      <c r="F13" s="261" t="s">
        <v>760</v>
      </c>
      <c r="G13" s="232" t="s">
        <v>715</v>
      </c>
      <c r="H13" s="232" t="s">
        <v>716</v>
      </c>
      <c r="I13" s="233">
        <f>5*2</f>
        <v>10</v>
      </c>
    </row>
    <row r="14" spans="1:11">
      <c r="C14" s="232">
        <f t="shared" si="0"/>
        <v>10</v>
      </c>
      <c r="D14" s="232" t="s">
        <v>731</v>
      </c>
      <c r="E14" s="232" t="s">
        <v>300</v>
      </c>
      <c r="F14" s="232" t="s">
        <v>732</v>
      </c>
      <c r="G14" s="232" t="s">
        <v>715</v>
      </c>
      <c r="H14" s="232" t="s">
        <v>716</v>
      </c>
      <c r="I14" s="233">
        <f>4*3</f>
        <v>12</v>
      </c>
    </row>
    <row r="15" spans="1:11">
      <c r="C15" s="232">
        <v>11</v>
      </c>
      <c r="D15" s="232" t="s">
        <v>733</v>
      </c>
      <c r="E15" s="232" t="s">
        <v>300</v>
      </c>
      <c r="F15" s="232" t="s">
        <v>734</v>
      </c>
      <c r="G15" s="232" t="s">
        <v>715</v>
      </c>
      <c r="H15" s="232" t="s">
        <v>716</v>
      </c>
      <c r="I15" s="233">
        <f>4*3</f>
        <v>12</v>
      </c>
    </row>
    <row r="16" spans="1:11">
      <c r="C16" s="232">
        <f t="shared" si="0"/>
        <v>12</v>
      </c>
      <c r="D16" s="232" t="s">
        <v>735</v>
      </c>
      <c r="E16" s="232" t="s">
        <v>300</v>
      </c>
      <c r="F16" s="232" t="s">
        <v>736</v>
      </c>
      <c r="G16" s="232" t="s">
        <v>715</v>
      </c>
      <c r="H16" s="232" t="s">
        <v>716</v>
      </c>
      <c r="I16" s="233">
        <f>5*2.5</f>
        <v>12.5</v>
      </c>
    </row>
    <row r="17" spans="2:11">
      <c r="C17" s="232">
        <f t="shared" si="0"/>
        <v>13</v>
      </c>
      <c r="D17" s="232" t="s">
        <v>737</v>
      </c>
      <c r="E17" s="232" t="s">
        <v>300</v>
      </c>
      <c r="F17" s="232" t="s">
        <v>738</v>
      </c>
      <c r="G17" s="232" t="s">
        <v>715</v>
      </c>
      <c r="H17" s="232" t="s">
        <v>716</v>
      </c>
      <c r="I17" s="233">
        <f>4*3</f>
        <v>12</v>
      </c>
    </row>
    <row r="18" spans="2:11">
      <c r="C18" s="232">
        <f t="shared" si="0"/>
        <v>14</v>
      </c>
      <c r="D18" s="232" t="s">
        <v>739</v>
      </c>
      <c r="E18" s="232" t="s">
        <v>300</v>
      </c>
      <c r="F18" s="232" t="s">
        <v>738</v>
      </c>
      <c r="G18" s="232" t="s">
        <v>715</v>
      </c>
      <c r="H18" s="232" t="s">
        <v>716</v>
      </c>
      <c r="I18" s="233">
        <f>4*3</f>
        <v>12</v>
      </c>
    </row>
    <row r="19" spans="2:11">
      <c r="C19" s="232">
        <f t="shared" si="0"/>
        <v>15</v>
      </c>
      <c r="D19" s="232" t="s">
        <v>740</v>
      </c>
      <c r="E19" s="232" t="s">
        <v>300</v>
      </c>
      <c r="F19" s="232" t="s">
        <v>741</v>
      </c>
      <c r="G19" s="232" t="s">
        <v>715</v>
      </c>
      <c r="H19" s="232" t="s">
        <v>716</v>
      </c>
      <c r="I19" s="233">
        <f>4*3</f>
        <v>12</v>
      </c>
    </row>
    <row r="20" spans="2:11">
      <c r="B20" s="260" t="s">
        <v>743</v>
      </c>
      <c r="C20" s="232">
        <f t="shared" si="0"/>
        <v>16</v>
      </c>
      <c r="D20" s="232" t="s">
        <v>742</v>
      </c>
      <c r="E20" s="232" t="s">
        <v>300</v>
      </c>
      <c r="F20" s="228" t="s">
        <v>761</v>
      </c>
      <c r="G20" s="232" t="s">
        <v>715</v>
      </c>
      <c r="H20" s="232" t="s">
        <v>716</v>
      </c>
      <c r="I20" s="233">
        <f>5*2</f>
        <v>10</v>
      </c>
      <c r="K20" s="228">
        <v>215143</v>
      </c>
    </row>
    <row r="21" spans="2:11">
      <c r="B21" s="260" t="s">
        <v>745</v>
      </c>
      <c r="C21" s="232">
        <f t="shared" si="0"/>
        <v>17</v>
      </c>
      <c r="D21" s="232" t="s">
        <v>744</v>
      </c>
      <c r="E21" s="232" t="s">
        <v>300</v>
      </c>
      <c r="F21" s="228" t="s">
        <v>762</v>
      </c>
      <c r="G21" s="232" t="s">
        <v>715</v>
      </c>
      <c r="H21" s="232" t="s">
        <v>716</v>
      </c>
      <c r="I21" s="233">
        <f>4*3</f>
        <v>12</v>
      </c>
    </row>
    <row r="22" spans="2:11">
      <c r="B22" s="260" t="s">
        <v>747</v>
      </c>
      <c r="C22" s="232">
        <v>18</v>
      </c>
      <c r="D22" s="232" t="s">
        <v>746</v>
      </c>
      <c r="E22" s="232" t="s">
        <v>300</v>
      </c>
      <c r="F22" s="228" t="s">
        <v>763</v>
      </c>
      <c r="G22" s="232" t="s">
        <v>715</v>
      </c>
      <c r="H22" s="232" t="s">
        <v>716</v>
      </c>
      <c r="I22" s="233">
        <f>5*3</f>
        <v>15</v>
      </c>
    </row>
    <row r="23" spans="2:11">
      <c r="B23" s="262" t="s">
        <v>748</v>
      </c>
      <c r="C23" s="232">
        <v>19</v>
      </c>
      <c r="D23" s="234" t="s">
        <v>765</v>
      </c>
      <c r="E23" s="232" t="s">
        <v>300</v>
      </c>
      <c r="F23" s="233" t="s">
        <v>764</v>
      </c>
      <c r="G23" s="232" t="s">
        <v>715</v>
      </c>
      <c r="H23" s="232" t="s">
        <v>716</v>
      </c>
      <c r="I23" s="233">
        <f>4*3</f>
        <v>12</v>
      </c>
    </row>
    <row r="24" spans="2:11">
      <c r="C24" s="232"/>
      <c r="D24" s="234"/>
      <c r="E24" s="232"/>
      <c r="F24" s="233">
        <f>COUNTA(F5:F23)</f>
        <v>19</v>
      </c>
      <c r="G24" s="232"/>
      <c r="H24" s="232"/>
      <c r="I24" s="235">
        <f>SUM(I5:I23)</f>
        <v>241.5</v>
      </c>
    </row>
    <row r="25" spans="2:11">
      <c r="I25" s="228">
        <f>I24*206</f>
        <v>49749</v>
      </c>
    </row>
  </sheetData>
  <mergeCells count="3">
    <mergeCell ref="C1:I1"/>
    <mergeCell ref="C2:I2"/>
    <mergeCell ref="C3:I3"/>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AE40E-9837-4486-91D5-6A1ABE7EAFAA}">
  <dimension ref="A1:M33"/>
  <sheetViews>
    <sheetView zoomScale="65" zoomScaleNormal="65" workbookViewId="0"/>
  </sheetViews>
  <sheetFormatPr defaultColWidth="8.77734375" defaultRowHeight="14.8"/>
  <cols>
    <col min="1" max="3" width="8.77734375" style="285"/>
    <col min="4" max="4" width="75.77734375" style="285" customWidth="1"/>
    <col min="5" max="5" width="8.77734375" style="285"/>
    <col min="6" max="7" width="12.6640625" style="285" customWidth="1"/>
    <col min="8" max="8" width="17.33203125" style="285" customWidth="1"/>
    <col min="9" max="9" width="8.88671875" style="285" bestFit="1" customWidth="1"/>
    <col min="10" max="10" width="9.88671875" style="285" bestFit="1" customWidth="1"/>
    <col min="11" max="11" width="10.44140625" style="285" bestFit="1" customWidth="1"/>
    <col min="12" max="12" width="8.77734375" style="285"/>
    <col min="13" max="13" width="21" style="285" customWidth="1"/>
    <col min="14" max="16384" width="8.77734375" style="285"/>
  </cols>
  <sheetData>
    <row r="1" spans="1:13" ht="30.9">
      <c r="A1" s="277">
        <v>9.16</v>
      </c>
      <c r="B1" s="278">
        <v>1600</v>
      </c>
      <c r="C1" s="279"/>
      <c r="D1" s="280" t="s">
        <v>777</v>
      </c>
      <c r="E1" s="281"/>
      <c r="F1" s="282"/>
      <c r="G1" s="282"/>
      <c r="H1" s="282"/>
      <c r="I1" s="283"/>
      <c r="J1" s="282"/>
      <c r="K1" s="284"/>
    </row>
    <row r="2" spans="1:13" ht="15.45">
      <c r="A2" s="279"/>
      <c r="B2" s="278"/>
      <c r="C2" s="279"/>
      <c r="D2" s="286" t="s">
        <v>778</v>
      </c>
      <c r="E2" s="281"/>
      <c r="F2" s="282"/>
      <c r="G2" s="282"/>
      <c r="H2" s="282"/>
      <c r="I2" s="283"/>
      <c r="J2" s="282"/>
      <c r="K2" s="284"/>
    </row>
    <row r="3" spans="1:13" ht="15.45">
      <c r="A3" s="279"/>
      <c r="B3" s="278"/>
      <c r="C3" s="279"/>
      <c r="D3" s="287" t="s">
        <v>779</v>
      </c>
      <c r="E3" s="288">
        <v>8</v>
      </c>
      <c r="F3" s="289" t="s">
        <v>23</v>
      </c>
      <c r="G3" s="282"/>
      <c r="H3" s="282"/>
      <c r="I3" s="283"/>
      <c r="J3" s="282"/>
      <c r="K3" s="284"/>
    </row>
    <row r="4" spans="1:13" ht="15.45">
      <c r="A4" s="279"/>
      <c r="B4" s="278"/>
      <c r="C4" s="279"/>
      <c r="D4" s="290" t="s">
        <v>780</v>
      </c>
      <c r="E4" s="281"/>
      <c r="F4" s="282"/>
      <c r="G4" s="282"/>
      <c r="H4" s="282"/>
      <c r="I4" s="283"/>
      <c r="J4" s="282"/>
      <c r="K4" s="284"/>
    </row>
    <row r="5" spans="1:13" ht="15.45">
      <c r="A5" s="279"/>
      <c r="B5" s="278"/>
      <c r="C5" s="279"/>
      <c r="D5" s="291" t="s">
        <v>781</v>
      </c>
      <c r="E5" s="292" t="s">
        <v>782</v>
      </c>
      <c r="F5" s="293"/>
      <c r="G5" s="293"/>
      <c r="H5" s="293">
        <v>8.4</v>
      </c>
      <c r="I5" s="283">
        <v>60000</v>
      </c>
      <c r="J5" s="294">
        <f>H5*I5</f>
        <v>504000</v>
      </c>
      <c r="K5" s="284" t="s">
        <v>810</v>
      </c>
    </row>
    <row r="6" spans="1:13" ht="15.45">
      <c r="A6" s="279"/>
      <c r="B6" s="278"/>
      <c r="C6" s="279"/>
      <c r="D6" s="291" t="s">
        <v>783</v>
      </c>
      <c r="E6" s="292" t="s">
        <v>65</v>
      </c>
      <c r="F6" s="293"/>
      <c r="G6" s="293"/>
      <c r="H6" s="293">
        <v>48</v>
      </c>
      <c r="I6" s="283">
        <v>78</v>
      </c>
      <c r="J6" s="294">
        <f>H6*I6</f>
        <v>3744</v>
      </c>
      <c r="K6" s="284" t="s">
        <v>811</v>
      </c>
      <c r="M6" s="295" t="s">
        <v>826</v>
      </c>
    </row>
    <row r="7" spans="1:13" ht="30.9">
      <c r="A7" s="279"/>
      <c r="B7" s="278"/>
      <c r="C7" s="279"/>
      <c r="D7" s="280" t="s">
        <v>784</v>
      </c>
      <c r="E7" s="281"/>
      <c r="F7" s="282"/>
      <c r="G7" s="282"/>
      <c r="H7" s="282"/>
      <c r="I7" s="283"/>
      <c r="J7" s="282"/>
      <c r="K7" s="284"/>
    </row>
    <row r="8" spans="1:13" ht="15.45">
      <c r="A8" s="279"/>
      <c r="B8" s="278"/>
      <c r="C8" s="279"/>
      <c r="D8" s="291" t="s">
        <v>785</v>
      </c>
      <c r="E8" s="292" t="s">
        <v>786</v>
      </c>
      <c r="F8" s="293"/>
      <c r="G8" s="293"/>
      <c r="H8" s="293">
        <v>0.16</v>
      </c>
      <c r="I8" s="283">
        <v>610</v>
      </c>
      <c r="J8" s="294">
        <f t="shared" ref="J8:J10" si="0">H8*I8</f>
        <v>97.600000000000009</v>
      </c>
      <c r="K8" s="284" t="s">
        <v>812</v>
      </c>
    </row>
    <row r="9" spans="1:13" ht="15.45">
      <c r="A9" s="279"/>
      <c r="B9" s="278"/>
      <c r="C9" s="279"/>
      <c r="D9" s="291" t="s">
        <v>787</v>
      </c>
      <c r="E9" s="292" t="s">
        <v>786</v>
      </c>
      <c r="F9" s="293"/>
      <c r="G9" s="293"/>
      <c r="H9" s="293">
        <v>1</v>
      </c>
      <c r="I9" s="283">
        <v>670</v>
      </c>
      <c r="J9" s="294">
        <f t="shared" si="0"/>
        <v>670</v>
      </c>
      <c r="K9" s="284" t="s">
        <v>813</v>
      </c>
    </row>
    <row r="10" spans="1:13" ht="15.45">
      <c r="A10" s="279"/>
      <c r="B10" s="278"/>
      <c r="C10" s="279"/>
      <c r="D10" s="291" t="s">
        <v>788</v>
      </c>
      <c r="E10" s="292" t="s">
        <v>786</v>
      </c>
      <c r="F10" s="293"/>
      <c r="G10" s="293"/>
      <c r="H10" s="293">
        <v>3</v>
      </c>
      <c r="I10" s="283">
        <v>595</v>
      </c>
      <c r="J10" s="294">
        <f t="shared" si="0"/>
        <v>1785</v>
      </c>
      <c r="K10" s="284" t="s">
        <v>814</v>
      </c>
    </row>
    <row r="11" spans="1:13" ht="15.45">
      <c r="A11" s="279"/>
      <c r="B11" s="278"/>
      <c r="C11" s="279"/>
      <c r="D11" s="290" t="s">
        <v>789</v>
      </c>
      <c r="E11" s="292"/>
      <c r="F11" s="293"/>
      <c r="G11" s="293"/>
      <c r="H11" s="293"/>
      <c r="I11" s="283"/>
      <c r="J11" s="293"/>
      <c r="K11" s="284"/>
    </row>
    <row r="12" spans="1:13" ht="15.45">
      <c r="A12" s="279"/>
      <c r="B12" s="278"/>
      <c r="C12" s="279"/>
      <c r="D12" s="296" t="s">
        <v>790</v>
      </c>
      <c r="E12" s="292" t="s">
        <v>791</v>
      </c>
      <c r="F12" s="293"/>
      <c r="G12" s="293"/>
      <c r="H12" s="293">
        <v>5.333333333333333</v>
      </c>
      <c r="I12" s="283">
        <v>396</v>
      </c>
      <c r="J12" s="294">
        <f t="shared" ref="J12:J14" si="1">H12*I12</f>
        <v>2112</v>
      </c>
      <c r="K12" s="284" t="s">
        <v>815</v>
      </c>
    </row>
    <row r="13" spans="1:13" ht="15.45">
      <c r="A13" s="279"/>
      <c r="B13" s="278"/>
      <c r="C13" s="279"/>
      <c r="D13" s="296" t="s">
        <v>792</v>
      </c>
      <c r="E13" s="292" t="s">
        <v>791</v>
      </c>
      <c r="F13" s="293"/>
      <c r="G13" s="293"/>
      <c r="H13" s="293">
        <v>5.333333333333333</v>
      </c>
      <c r="I13" s="283">
        <v>396</v>
      </c>
      <c r="J13" s="294">
        <f t="shared" si="1"/>
        <v>2112</v>
      </c>
      <c r="K13" s="284" t="s">
        <v>815</v>
      </c>
    </row>
    <row r="14" spans="1:13" ht="15.45">
      <c r="A14" s="279"/>
      <c r="B14" s="278"/>
      <c r="C14" s="279"/>
      <c r="D14" s="296" t="s">
        <v>793</v>
      </c>
      <c r="E14" s="292" t="s">
        <v>791</v>
      </c>
      <c r="F14" s="293"/>
      <c r="G14" s="293"/>
      <c r="H14" s="293">
        <v>5.333333333333333</v>
      </c>
      <c r="I14" s="283">
        <v>293</v>
      </c>
      <c r="J14" s="294">
        <f t="shared" si="1"/>
        <v>1562.6666666666665</v>
      </c>
      <c r="K14" s="284" t="s">
        <v>816</v>
      </c>
    </row>
    <row r="15" spans="1:13" ht="15.45">
      <c r="A15" s="279"/>
      <c r="B15" s="278"/>
      <c r="C15" s="279"/>
      <c r="D15" s="296" t="s">
        <v>794</v>
      </c>
      <c r="E15" s="292"/>
      <c r="F15" s="293"/>
      <c r="G15" s="293"/>
      <c r="H15" s="293"/>
      <c r="I15" s="283"/>
      <c r="J15" s="293"/>
      <c r="K15" s="284"/>
    </row>
    <row r="16" spans="1:13" ht="15.45">
      <c r="A16" s="279"/>
      <c r="B16" s="278"/>
      <c r="C16" s="279"/>
      <c r="D16" s="291" t="s">
        <v>795</v>
      </c>
      <c r="E16" s="281"/>
      <c r="F16" s="293"/>
      <c r="G16" s="293"/>
      <c r="H16" s="293"/>
      <c r="I16" s="283"/>
      <c r="J16" s="294"/>
      <c r="K16" s="284"/>
    </row>
    <row r="17" spans="1:11" ht="15.45">
      <c r="A17" s="279"/>
      <c r="B17" s="278"/>
      <c r="C17" s="279"/>
      <c r="D17" s="297" t="s">
        <v>796</v>
      </c>
      <c r="E17" s="292" t="s">
        <v>797</v>
      </c>
      <c r="F17" s="293" t="s">
        <v>798</v>
      </c>
      <c r="G17" s="293"/>
      <c r="H17" s="293"/>
      <c r="I17" s="283">
        <v>5.82</v>
      </c>
      <c r="J17" s="294"/>
      <c r="K17" s="284" t="s">
        <v>817</v>
      </c>
    </row>
    <row r="18" spans="1:11" ht="15.45">
      <c r="A18" s="279"/>
      <c r="B18" s="278"/>
      <c r="C18" s="279"/>
      <c r="D18" s="297" t="s">
        <v>799</v>
      </c>
      <c r="E18" s="292" t="s">
        <v>797</v>
      </c>
      <c r="F18" s="293"/>
      <c r="G18" s="293" t="s">
        <v>798</v>
      </c>
      <c r="H18" s="293"/>
      <c r="I18" s="283">
        <v>6.65</v>
      </c>
      <c r="J18" s="294"/>
      <c r="K18" s="284" t="s">
        <v>818</v>
      </c>
    </row>
    <row r="19" spans="1:11" ht="15.45">
      <c r="A19" s="279"/>
      <c r="B19" s="278"/>
      <c r="C19" s="279"/>
      <c r="D19" s="297" t="s">
        <v>800</v>
      </c>
      <c r="E19" s="292" t="s">
        <v>797</v>
      </c>
      <c r="F19" s="293"/>
      <c r="G19" s="293"/>
      <c r="H19" s="293" t="s">
        <v>798</v>
      </c>
      <c r="I19" s="283">
        <v>8.26</v>
      </c>
      <c r="J19" s="294">
        <v>132.16</v>
      </c>
      <c r="K19" s="284" t="s">
        <v>819</v>
      </c>
    </row>
    <row r="20" spans="1:11" ht="15.45">
      <c r="A20" s="279"/>
      <c r="B20" s="278"/>
      <c r="C20" s="279"/>
      <c r="D20" s="291" t="s">
        <v>801</v>
      </c>
      <c r="E20" s="292" t="s">
        <v>791</v>
      </c>
      <c r="F20" s="293"/>
      <c r="G20" s="293"/>
      <c r="H20" s="293"/>
      <c r="I20" s="283"/>
      <c r="J20" s="293"/>
      <c r="K20" s="284"/>
    </row>
    <row r="21" spans="1:11" ht="15.45">
      <c r="A21" s="279"/>
      <c r="B21" s="278"/>
      <c r="C21" s="279"/>
      <c r="D21" s="297" t="s">
        <v>796</v>
      </c>
      <c r="E21" s="292" t="s">
        <v>791</v>
      </c>
      <c r="F21" s="293">
        <v>1</v>
      </c>
      <c r="G21" s="293"/>
      <c r="H21" s="293"/>
      <c r="I21" s="283">
        <v>2302</v>
      </c>
      <c r="J21" s="294"/>
      <c r="K21" s="284" t="s">
        <v>820</v>
      </c>
    </row>
    <row r="22" spans="1:11" ht="15.45">
      <c r="A22" s="279"/>
      <c r="B22" s="278"/>
      <c r="C22" s="279"/>
      <c r="D22" s="297" t="s">
        <v>799</v>
      </c>
      <c r="E22" s="292" t="s">
        <v>791</v>
      </c>
      <c r="F22" s="293"/>
      <c r="G22" s="293">
        <v>1.28</v>
      </c>
      <c r="H22" s="293"/>
      <c r="I22" s="283">
        <v>2068</v>
      </c>
      <c r="J22" s="294"/>
      <c r="K22" s="284" t="s">
        <v>821</v>
      </c>
    </row>
    <row r="23" spans="1:11" ht="15.45">
      <c r="A23" s="279"/>
      <c r="B23" s="278"/>
      <c r="C23" s="279"/>
      <c r="D23" s="297" t="s">
        <v>800</v>
      </c>
      <c r="E23" s="292" t="s">
        <v>791</v>
      </c>
      <c r="F23" s="293"/>
      <c r="G23" s="293"/>
      <c r="H23" s="293">
        <v>1.7777777777777777</v>
      </c>
      <c r="I23" s="283">
        <v>1856</v>
      </c>
      <c r="J23" s="294">
        <f>H23*I23</f>
        <v>3299.5555555555552</v>
      </c>
      <c r="K23" s="284" t="s">
        <v>822</v>
      </c>
    </row>
    <row r="24" spans="1:11" ht="15.45">
      <c r="A24" s="279"/>
      <c r="B24" s="278"/>
      <c r="C24" s="279"/>
      <c r="D24" s="296" t="s">
        <v>802</v>
      </c>
      <c r="E24" s="292"/>
      <c r="F24" s="293"/>
      <c r="G24" s="293"/>
      <c r="H24" s="293"/>
      <c r="I24" s="293"/>
      <c r="J24" s="293"/>
      <c r="K24" s="284"/>
    </row>
    <row r="25" spans="1:11" ht="15.45">
      <c r="A25" s="279"/>
      <c r="B25" s="278"/>
      <c r="C25" s="279"/>
      <c r="D25" s="291" t="s">
        <v>803</v>
      </c>
      <c r="E25" s="292" t="s">
        <v>791</v>
      </c>
      <c r="F25" s="293">
        <v>2</v>
      </c>
      <c r="G25" s="293">
        <v>2</v>
      </c>
      <c r="H25" s="293">
        <v>2</v>
      </c>
      <c r="I25" s="293">
        <v>832</v>
      </c>
      <c r="J25" s="294">
        <f>H25*I25</f>
        <v>1664</v>
      </c>
      <c r="K25" s="284" t="s">
        <v>823</v>
      </c>
    </row>
    <row r="26" spans="1:11" ht="15.45">
      <c r="A26" s="279"/>
      <c r="B26" s="278"/>
      <c r="C26" s="279"/>
      <c r="D26" s="291" t="s">
        <v>804</v>
      </c>
      <c r="E26" s="292" t="s">
        <v>791</v>
      </c>
      <c r="F26" s="293">
        <v>2</v>
      </c>
      <c r="G26" s="293">
        <v>2</v>
      </c>
      <c r="H26" s="293">
        <v>2</v>
      </c>
      <c r="I26" s="293">
        <v>832</v>
      </c>
      <c r="J26" s="294">
        <f>H26*I26</f>
        <v>1664</v>
      </c>
      <c r="K26" s="284" t="s">
        <v>823</v>
      </c>
    </row>
    <row r="27" spans="1:11" ht="16.100000000000001">
      <c r="A27" s="279"/>
      <c r="B27" s="278"/>
      <c r="C27" s="279"/>
      <c r="D27" s="298" t="s">
        <v>805</v>
      </c>
      <c r="E27" s="299"/>
      <c r="F27" s="300"/>
      <c r="G27" s="300"/>
      <c r="H27" s="300">
        <f>SUM(J5:J26)</f>
        <v>522842.9822222222</v>
      </c>
      <c r="I27" s="293"/>
      <c r="J27" s="293"/>
      <c r="K27" s="301"/>
    </row>
    <row r="28" spans="1:11" ht="15.45">
      <c r="A28" s="279"/>
      <c r="B28" s="278"/>
      <c r="C28" s="279"/>
      <c r="D28" s="291"/>
      <c r="E28" s="292"/>
      <c r="F28" s="293"/>
      <c r="G28" s="293"/>
      <c r="H28" s="293"/>
      <c r="I28" s="293"/>
      <c r="J28" s="293"/>
      <c r="K28" s="301"/>
    </row>
    <row r="29" spans="1:11" ht="30.9">
      <c r="A29" s="279"/>
      <c r="B29" s="278"/>
      <c r="C29" s="279"/>
      <c r="D29" s="290" t="s">
        <v>806</v>
      </c>
      <c r="E29" s="281"/>
      <c r="F29" s="278" t="s">
        <v>824</v>
      </c>
      <c r="G29" s="278" t="s">
        <v>824</v>
      </c>
      <c r="H29" s="278" t="s">
        <v>824</v>
      </c>
      <c r="I29" s="282"/>
      <c r="J29" s="282">
        <f>H27*20%</f>
        <v>104568.59644444444</v>
      </c>
      <c r="K29" s="301"/>
    </row>
    <row r="30" spans="1:11" ht="30.9">
      <c r="A30" s="279"/>
      <c r="B30" s="278"/>
      <c r="C30" s="279"/>
      <c r="D30" s="290" t="s">
        <v>807</v>
      </c>
      <c r="E30" s="281"/>
      <c r="F30" s="278" t="s">
        <v>825</v>
      </c>
      <c r="G30" s="278" t="s">
        <v>825</v>
      </c>
      <c r="H30" s="278" t="s">
        <v>825</v>
      </c>
      <c r="I30" s="282"/>
      <c r="J30" s="282">
        <f>H27*10%</f>
        <v>52284.29822222222</v>
      </c>
      <c r="K30" s="301"/>
    </row>
    <row r="31" spans="1:11" ht="15.45">
      <c r="A31" s="279"/>
      <c r="B31" s="278"/>
      <c r="C31" s="279"/>
      <c r="D31" s="290" t="s">
        <v>808</v>
      </c>
      <c r="E31" s="281"/>
      <c r="F31" s="282"/>
      <c r="G31" s="282"/>
      <c r="H31" s="282"/>
      <c r="I31" s="282"/>
      <c r="J31" s="282">
        <f>(H27+J29)</f>
        <v>627411.57866666664</v>
      </c>
      <c r="K31" s="301"/>
    </row>
    <row r="32" spans="1:11" ht="15.45">
      <c r="A32" s="279"/>
      <c r="B32" s="278"/>
      <c r="C32" s="279"/>
      <c r="D32" s="290" t="s">
        <v>809</v>
      </c>
      <c r="E32" s="281"/>
      <c r="F32" s="282"/>
      <c r="G32" s="282"/>
      <c r="H32" s="282"/>
      <c r="I32" s="282"/>
      <c r="J32" s="282">
        <f>J31/8</f>
        <v>78426.44733333333</v>
      </c>
      <c r="K32" s="301"/>
    </row>
    <row r="33" spans="1:11" ht="15.45">
      <c r="A33" s="279"/>
      <c r="B33" s="278"/>
      <c r="C33" s="279"/>
      <c r="D33" s="302"/>
      <c r="E33" s="281"/>
      <c r="F33" s="282"/>
      <c r="G33" s="282"/>
      <c r="H33" s="282"/>
      <c r="I33" s="303" t="s">
        <v>232</v>
      </c>
      <c r="J33" s="304">
        <f>ROUNDUP(J32,0)</f>
        <v>78427</v>
      </c>
      <c r="K33" s="3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2:AD100"/>
  <sheetViews>
    <sheetView view="pageBreakPreview" zoomScale="70" zoomScaleNormal="80"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41.95" customHeight="1">
      <c r="B2" s="5" t="s">
        <v>116</v>
      </c>
      <c r="C2" s="6" t="s">
        <v>117</v>
      </c>
    </row>
    <row r="3" spans="2:11" ht="21.05" customHeight="1">
      <c r="B3" s="5" t="s">
        <v>118</v>
      </c>
      <c r="C3" s="7"/>
      <c r="E3" s="119" t="s">
        <v>242</v>
      </c>
    </row>
    <row r="4" spans="2:11" ht="21.05" customHeight="1">
      <c r="B4" s="5" t="s">
        <v>119</v>
      </c>
      <c r="C4" s="7" t="s">
        <v>243</v>
      </c>
    </row>
    <row r="5" spans="2:11" ht="21.05" customHeight="1">
      <c r="B5" s="5" t="s">
        <v>122</v>
      </c>
      <c r="C5" s="7" t="s">
        <v>261</v>
      </c>
    </row>
    <row r="6" spans="2:11" ht="21.05" customHeight="1">
      <c r="B6" s="5" t="s">
        <v>124</v>
      </c>
      <c r="C6" s="7"/>
    </row>
    <row r="7" spans="2:11" ht="21.05" customHeight="1">
      <c r="B7" s="5" t="s">
        <v>125</v>
      </c>
      <c r="C7" s="7">
        <v>4</v>
      </c>
    </row>
    <row r="8" spans="2:11" ht="21.05" customHeight="1">
      <c r="B8" s="5" t="s">
        <v>126</v>
      </c>
      <c r="C8" s="104" t="s">
        <v>245</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c r="B15" s="16" t="s">
        <v>247</v>
      </c>
      <c r="C15" s="16" t="s">
        <v>154</v>
      </c>
      <c r="D15" s="16" t="s">
        <v>248</v>
      </c>
      <c r="E15" s="8" t="s">
        <v>249</v>
      </c>
      <c r="F15" s="8"/>
      <c r="G15" s="8"/>
      <c r="H15" s="8"/>
      <c r="I15" s="14"/>
      <c r="J15" s="14">
        <f>(2*3+1*0.9+1*1.2)</f>
        <v>8.1</v>
      </c>
      <c r="K15" s="359" t="s">
        <v>157</v>
      </c>
    </row>
    <row r="16" spans="2:11">
      <c r="B16" s="16" t="s">
        <v>262</v>
      </c>
      <c r="C16" s="16" t="s">
        <v>154</v>
      </c>
      <c r="D16" s="16" t="s">
        <v>248</v>
      </c>
      <c r="E16" s="8" t="s">
        <v>263</v>
      </c>
      <c r="F16" s="8"/>
      <c r="G16" s="8"/>
      <c r="H16" s="8"/>
      <c r="I16" s="14"/>
      <c r="J16" s="14">
        <f>(0.5*0.1+1*0.4*0.5*0.5+2.5*0.5)</f>
        <v>1.4</v>
      </c>
      <c r="K16" s="360"/>
    </row>
    <row r="17" spans="1:11">
      <c r="B17" s="16" t="s">
        <v>264</v>
      </c>
      <c r="C17" s="16" t="s">
        <v>150</v>
      </c>
      <c r="D17" s="16" t="s">
        <v>250</v>
      </c>
      <c r="E17" s="8" t="s">
        <v>265</v>
      </c>
      <c r="F17" s="8">
        <v>1</v>
      </c>
      <c r="G17" s="8">
        <v>14.5</v>
      </c>
      <c r="H17" s="8"/>
      <c r="I17" s="14"/>
      <c r="J17" s="14">
        <f>F17*G17</f>
        <v>14.5</v>
      </c>
      <c r="K17" s="16" t="s">
        <v>148</v>
      </c>
    </row>
    <row r="18" spans="1:11" ht="29.6">
      <c r="B18" s="16" t="s">
        <v>252</v>
      </c>
      <c r="C18" s="14" t="s">
        <v>145</v>
      </c>
      <c r="D18" s="20" t="s">
        <v>253</v>
      </c>
      <c r="E18" s="8" t="s">
        <v>266</v>
      </c>
      <c r="F18" s="16">
        <v>8</v>
      </c>
      <c r="G18" s="8"/>
      <c r="H18" s="8"/>
      <c r="I18" s="7"/>
      <c r="J18" s="24">
        <f>F18</f>
        <v>8</v>
      </c>
      <c r="K18" s="8" t="s">
        <v>267</v>
      </c>
    </row>
    <row r="19" spans="1:11">
      <c r="B19" s="16" t="s">
        <v>268</v>
      </c>
      <c r="C19" s="14" t="s">
        <v>145</v>
      </c>
      <c r="D19" s="20" t="s">
        <v>269</v>
      </c>
      <c r="E19" s="8" t="s">
        <v>266</v>
      </c>
      <c r="F19" s="16">
        <v>8</v>
      </c>
      <c r="G19" s="8"/>
      <c r="H19" s="8"/>
      <c r="I19" s="7"/>
      <c r="J19" s="24">
        <f>F19</f>
        <v>8</v>
      </c>
      <c r="K19" s="8" t="s">
        <v>267</v>
      </c>
    </row>
    <row r="20" spans="1:11">
      <c r="B20" s="16"/>
      <c r="C20" s="16"/>
      <c r="D20" s="16"/>
      <c r="E20" s="8"/>
      <c r="F20" s="8"/>
      <c r="G20" s="8"/>
      <c r="H20" s="8"/>
      <c r="I20" s="14"/>
      <c r="J20" s="14"/>
      <c r="K20" s="16"/>
    </row>
    <row r="21" spans="1:11">
      <c r="A21" s="38"/>
      <c r="B21" s="16"/>
      <c r="C21" s="16"/>
      <c r="D21" s="16"/>
      <c r="E21" s="8"/>
      <c r="F21" s="8"/>
      <c r="G21" s="8"/>
      <c r="H21" s="8"/>
      <c r="I21" s="14"/>
      <c r="J21" s="14"/>
      <c r="K21" s="16"/>
    </row>
    <row r="22" spans="1:11">
      <c r="B22" s="6" t="s">
        <v>167</v>
      </c>
      <c r="C22" s="7"/>
      <c r="D22" s="7"/>
      <c r="E22" s="6"/>
      <c r="F22" s="6"/>
      <c r="G22" s="15"/>
      <c r="H22" s="13"/>
      <c r="I22" s="12"/>
      <c r="J22" s="21"/>
      <c r="K22" s="14"/>
    </row>
    <row r="23" spans="1:11">
      <c r="B23" s="6"/>
      <c r="C23" s="6" t="s">
        <v>248</v>
      </c>
      <c r="D23" s="16"/>
      <c r="E23" s="6"/>
      <c r="F23" s="6"/>
      <c r="G23" s="15"/>
      <c r="H23" s="13"/>
      <c r="I23" s="7" t="s">
        <v>17</v>
      </c>
      <c r="J23" s="21">
        <f>J15+J16</f>
        <v>9.5</v>
      </c>
      <c r="K23" s="14"/>
    </row>
    <row r="24" spans="1:11" ht="22.35" customHeight="1">
      <c r="B24" s="6"/>
      <c r="C24" s="6" t="s">
        <v>149</v>
      </c>
      <c r="D24" s="14"/>
      <c r="E24" s="16"/>
      <c r="F24" s="16"/>
      <c r="G24" s="8"/>
      <c r="H24" s="8"/>
      <c r="I24" s="7" t="s">
        <v>81</v>
      </c>
      <c r="J24" s="21">
        <f>J17</f>
        <v>14.5</v>
      </c>
      <c r="K24" s="14"/>
    </row>
    <row r="25" spans="1:11" ht="47.1" customHeight="1">
      <c r="B25" s="6"/>
      <c r="C25" s="6" t="s">
        <v>255</v>
      </c>
      <c r="D25" s="39"/>
      <c r="E25" s="16"/>
      <c r="F25" s="16"/>
      <c r="G25" s="8"/>
      <c r="H25" s="8"/>
      <c r="I25" s="7" t="s">
        <v>256</v>
      </c>
      <c r="J25" s="21">
        <f>J18</f>
        <v>8</v>
      </c>
      <c r="K25" s="14"/>
    </row>
    <row r="26" spans="1:11" ht="22.35" customHeight="1">
      <c r="B26" s="6"/>
      <c r="C26" s="6" t="s">
        <v>270</v>
      </c>
      <c r="D26" s="39"/>
      <c r="E26" s="16"/>
      <c r="F26" s="16"/>
      <c r="G26" s="8"/>
      <c r="H26" s="8"/>
      <c r="I26" s="7" t="s">
        <v>256</v>
      </c>
      <c r="J26" s="21">
        <f>J19</f>
        <v>8</v>
      </c>
      <c r="K26" s="14"/>
    </row>
    <row r="27" spans="1:11" ht="22.35" customHeight="1">
      <c r="B27" s="14"/>
      <c r="C27" s="323"/>
      <c r="D27" s="323"/>
      <c r="E27" s="13"/>
      <c r="F27" s="13"/>
      <c r="G27" s="13"/>
      <c r="H27" s="13"/>
      <c r="I27" s="13"/>
      <c r="J27" s="21"/>
      <c r="K27" s="14"/>
    </row>
    <row r="28" spans="1:11" ht="22.35" customHeight="1">
      <c r="B28" s="14"/>
      <c r="C28" s="13"/>
      <c r="D28" s="13"/>
      <c r="E28" s="13"/>
      <c r="F28" s="13"/>
      <c r="G28" s="13"/>
      <c r="H28" s="13"/>
      <c r="I28" s="13"/>
      <c r="J28" s="21"/>
      <c r="K28" s="24"/>
    </row>
    <row r="29" spans="1:11" ht="22.35" customHeight="1">
      <c r="B29" s="16"/>
      <c r="C29" s="13"/>
      <c r="D29" s="13"/>
      <c r="E29" s="13"/>
      <c r="F29" s="13"/>
      <c r="G29" s="13"/>
      <c r="H29" s="13"/>
      <c r="I29" s="13"/>
      <c r="J29" s="21"/>
      <c r="K29" s="24"/>
    </row>
    <row r="30" spans="1:11" ht="21.7" customHeight="1">
      <c r="B30" s="16"/>
      <c r="C30" s="16"/>
      <c r="D30" s="16"/>
      <c r="E30" s="16"/>
      <c r="F30" s="16"/>
      <c r="G30" s="13"/>
      <c r="H30" s="13"/>
      <c r="I30" s="13"/>
      <c r="J30" s="24"/>
      <c r="K30" s="14"/>
    </row>
    <row r="31" spans="1:11" ht="21.7" customHeight="1">
      <c r="B31" s="14"/>
      <c r="C31" s="8"/>
      <c r="D31" s="8"/>
      <c r="E31" s="13"/>
      <c r="F31" s="13"/>
      <c r="G31" s="13"/>
      <c r="H31" s="13"/>
      <c r="I31" s="13"/>
      <c r="J31" s="13"/>
      <c r="K31" s="14"/>
    </row>
    <row r="32" spans="1:11">
      <c r="B32" s="324" t="s">
        <v>171</v>
      </c>
      <c r="C32" s="324"/>
      <c r="D32" s="324"/>
      <c r="E32" s="324"/>
      <c r="F32" s="324"/>
      <c r="G32" s="324"/>
      <c r="H32" s="324"/>
      <c r="I32" s="324"/>
      <c r="J32" s="324"/>
      <c r="K32" s="14"/>
    </row>
    <row r="33" spans="2:11">
      <c r="B33" s="8"/>
      <c r="C33" s="8"/>
      <c r="D33" s="8"/>
      <c r="E33" s="13"/>
      <c r="F33" s="13"/>
      <c r="G33" s="13"/>
      <c r="H33" s="13"/>
      <c r="I33" s="13"/>
      <c r="J33" s="13"/>
      <c r="K33" s="14"/>
    </row>
    <row r="34" spans="2:11">
      <c r="B34" s="6" t="s">
        <v>1</v>
      </c>
      <c r="C34" s="337" t="s">
        <v>2</v>
      </c>
      <c r="D34" s="337"/>
      <c r="E34" s="337"/>
      <c r="F34" s="337" t="s">
        <v>3</v>
      </c>
      <c r="G34" s="337"/>
      <c r="H34" s="7" t="s">
        <v>4</v>
      </c>
      <c r="I34" s="7" t="s">
        <v>5</v>
      </c>
      <c r="J34" s="7" t="s">
        <v>172</v>
      </c>
      <c r="K34" s="7" t="s">
        <v>173</v>
      </c>
    </row>
    <row r="35" spans="2:11" ht="234.8" customHeight="1">
      <c r="B35" s="16">
        <v>1</v>
      </c>
      <c r="C35" s="328" t="s">
        <v>174</v>
      </c>
      <c r="D35" s="329"/>
      <c r="E35" s="329"/>
      <c r="F35" s="330" t="s">
        <v>8</v>
      </c>
      <c r="G35" s="330"/>
      <c r="H35" s="8" t="s">
        <v>175</v>
      </c>
      <c r="I35" s="22">
        <v>1</v>
      </c>
      <c r="J35" s="23"/>
      <c r="K35" s="16"/>
    </row>
    <row r="36" spans="2:11" s="1" customFormat="1" ht="83.25" customHeight="1">
      <c r="B36" s="16">
        <v>2</v>
      </c>
      <c r="C36" s="328" t="s">
        <v>176</v>
      </c>
      <c r="D36" s="329"/>
      <c r="E36" s="329"/>
      <c r="F36" s="358" t="s">
        <v>11</v>
      </c>
      <c r="G36" s="330"/>
      <c r="H36" s="16" t="s">
        <v>12</v>
      </c>
      <c r="I36" s="16"/>
      <c r="J36" s="23"/>
      <c r="K36" s="16"/>
    </row>
    <row r="37" spans="2:11" s="1" customFormat="1" ht="162" customHeight="1">
      <c r="B37" s="16">
        <v>3</v>
      </c>
      <c r="C37" s="328" t="s">
        <v>177</v>
      </c>
      <c r="D37" s="329"/>
      <c r="E37" s="329"/>
      <c r="F37" s="330" t="s">
        <v>14</v>
      </c>
      <c r="G37" s="330"/>
      <c r="H37" s="16" t="s">
        <v>15</v>
      </c>
      <c r="I37" s="16"/>
      <c r="J37" s="23"/>
      <c r="K37" s="16"/>
    </row>
    <row r="38" spans="2:11" s="1" customFormat="1" ht="209.6" customHeight="1">
      <c r="B38" s="16">
        <v>4</v>
      </c>
      <c r="C38" s="328" t="s">
        <v>178</v>
      </c>
      <c r="D38" s="329"/>
      <c r="E38" s="329"/>
      <c r="F38" s="330" t="s">
        <v>16</v>
      </c>
      <c r="G38" s="330"/>
      <c r="H38" s="16" t="s">
        <v>17</v>
      </c>
      <c r="I38" s="16"/>
      <c r="J38" s="23"/>
      <c r="K38" s="16"/>
    </row>
    <row r="39" spans="2:11" s="1" customFormat="1" ht="236.6" customHeight="1">
      <c r="B39" s="16">
        <v>5</v>
      </c>
      <c r="C39" s="328" t="s">
        <v>179</v>
      </c>
      <c r="D39" s="329"/>
      <c r="E39" s="329"/>
      <c r="F39" s="330" t="s">
        <v>112</v>
      </c>
      <c r="G39" s="330"/>
      <c r="H39" s="16" t="s">
        <v>12</v>
      </c>
      <c r="I39" s="22"/>
      <c r="J39" s="23"/>
      <c r="K39" s="16"/>
    </row>
    <row r="40" spans="2:11" s="1" customFormat="1" ht="194.95" customHeight="1">
      <c r="B40" s="16">
        <v>6</v>
      </c>
      <c r="C40" s="328" t="s">
        <v>180</v>
      </c>
      <c r="D40" s="329"/>
      <c r="E40" s="329"/>
      <c r="F40" s="330" t="s">
        <v>20</v>
      </c>
      <c r="G40" s="330"/>
      <c r="H40" s="8" t="s">
        <v>21</v>
      </c>
      <c r="I40" s="22">
        <f>J90</f>
        <v>53</v>
      </c>
      <c r="J40" s="23"/>
      <c r="K40" s="16"/>
    </row>
    <row r="41" spans="2:11" s="1" customFormat="1" ht="88.4" customHeight="1">
      <c r="B41" s="16">
        <v>7</v>
      </c>
      <c r="C41" s="328" t="s">
        <v>181</v>
      </c>
      <c r="D41" s="329"/>
      <c r="E41" s="329"/>
      <c r="F41" s="330" t="s">
        <v>22</v>
      </c>
      <c r="G41" s="330"/>
      <c r="H41" s="8" t="s">
        <v>23</v>
      </c>
      <c r="I41" s="16"/>
      <c r="J41" s="23"/>
      <c r="K41" s="16"/>
    </row>
    <row r="42" spans="2:11" s="1" customFormat="1" ht="272.60000000000002" customHeight="1">
      <c r="B42" s="16">
        <v>8</v>
      </c>
      <c r="C42" s="328" t="s">
        <v>182</v>
      </c>
      <c r="D42" s="329"/>
      <c r="E42" s="329"/>
      <c r="F42" s="330" t="s">
        <v>183</v>
      </c>
      <c r="G42" s="330"/>
      <c r="H42" s="8" t="s">
        <v>25</v>
      </c>
      <c r="I42" s="16"/>
      <c r="J42" s="23"/>
      <c r="K42" s="16"/>
    </row>
    <row r="43" spans="2:11" s="1" customFormat="1" ht="192.05" customHeight="1">
      <c r="B43" s="16">
        <v>9</v>
      </c>
      <c r="C43" s="328" t="s">
        <v>184</v>
      </c>
      <c r="D43" s="329"/>
      <c r="E43" s="329"/>
      <c r="F43" s="330" t="s">
        <v>26</v>
      </c>
      <c r="G43" s="330"/>
      <c r="H43" s="8" t="s">
        <v>27</v>
      </c>
      <c r="I43" s="16"/>
      <c r="J43" s="23"/>
      <c r="K43" s="16"/>
    </row>
    <row r="44" spans="2:11" s="1" customFormat="1" ht="233.2" customHeight="1">
      <c r="B44" s="16">
        <v>10</v>
      </c>
      <c r="C44" s="328" t="s">
        <v>185</v>
      </c>
      <c r="D44" s="329"/>
      <c r="E44" s="329"/>
      <c r="F44" s="330" t="s">
        <v>29</v>
      </c>
      <c r="G44" s="330"/>
      <c r="H44" s="8" t="s">
        <v>27</v>
      </c>
      <c r="I44" s="16"/>
      <c r="J44" s="23"/>
      <c r="K44" s="16"/>
    </row>
    <row r="45" spans="2:11" s="1" customFormat="1" ht="292.35000000000002" customHeight="1">
      <c r="B45" s="16">
        <v>11</v>
      </c>
      <c r="C45" s="328" t="s">
        <v>186</v>
      </c>
      <c r="D45" s="329"/>
      <c r="E45" s="329"/>
      <c r="F45" s="330" t="s">
        <v>31</v>
      </c>
      <c r="G45" s="330"/>
      <c r="H45" s="8" t="s">
        <v>27</v>
      </c>
      <c r="I45" s="16"/>
      <c r="J45" s="23"/>
      <c r="K45" s="16"/>
    </row>
    <row r="46" spans="2:11" s="1" customFormat="1" ht="263.10000000000002" customHeight="1">
      <c r="B46" s="16">
        <v>12</v>
      </c>
      <c r="C46" s="328" t="s">
        <v>187</v>
      </c>
      <c r="D46" s="329"/>
      <c r="E46" s="329"/>
      <c r="F46" s="330" t="s">
        <v>33</v>
      </c>
      <c r="G46" s="330"/>
      <c r="H46" s="8" t="s">
        <v>27</v>
      </c>
      <c r="I46" s="16"/>
      <c r="J46" s="23"/>
      <c r="K46" s="16"/>
    </row>
    <row r="47" spans="2:11" s="1" customFormat="1" ht="248.95" customHeight="1">
      <c r="B47" s="16">
        <v>13</v>
      </c>
      <c r="C47" s="328" t="s">
        <v>188</v>
      </c>
      <c r="D47" s="329"/>
      <c r="E47" s="329"/>
      <c r="F47" s="330" t="s">
        <v>35</v>
      </c>
      <c r="G47" s="330"/>
      <c r="H47" s="8" t="s">
        <v>27</v>
      </c>
      <c r="I47" s="16"/>
      <c r="J47" s="23"/>
      <c r="K47" s="16"/>
    </row>
    <row r="48" spans="2:11" s="1" customFormat="1" ht="146.1" customHeight="1">
      <c r="B48" s="16">
        <v>14</v>
      </c>
      <c r="C48" s="328" t="s">
        <v>189</v>
      </c>
      <c r="D48" s="329"/>
      <c r="E48" s="329"/>
      <c r="F48" s="330" t="s">
        <v>37</v>
      </c>
      <c r="G48" s="330"/>
      <c r="H48" s="8" t="s">
        <v>27</v>
      </c>
      <c r="I48" s="16"/>
      <c r="J48" s="23"/>
      <c r="K48" s="16"/>
    </row>
    <row r="49" spans="2:11" s="1" customFormat="1" ht="282.7" customHeight="1">
      <c r="B49" s="16">
        <v>15</v>
      </c>
      <c r="C49" s="328" t="s">
        <v>190</v>
      </c>
      <c r="D49" s="329"/>
      <c r="E49" s="329"/>
      <c r="F49" s="330" t="s">
        <v>39</v>
      </c>
      <c r="G49" s="330"/>
      <c r="H49" s="16" t="s">
        <v>12</v>
      </c>
      <c r="I49" s="16"/>
      <c r="J49" s="23"/>
      <c r="K49" s="16"/>
    </row>
    <row r="50" spans="2:11" s="1" customFormat="1" ht="409.5" customHeight="1">
      <c r="B50" s="16">
        <v>16</v>
      </c>
      <c r="C50" s="328" t="s">
        <v>191</v>
      </c>
      <c r="D50" s="329"/>
      <c r="E50" s="329"/>
      <c r="F50" s="330" t="s">
        <v>40</v>
      </c>
      <c r="G50" s="330"/>
      <c r="H50" s="16"/>
      <c r="I50" s="16"/>
      <c r="J50" s="23"/>
      <c r="K50" s="16"/>
    </row>
    <row r="51" spans="2:11" s="1" customFormat="1" ht="270.64999999999998" customHeight="1">
      <c r="B51" s="16">
        <v>17</v>
      </c>
      <c r="C51" s="322" t="s">
        <v>41</v>
      </c>
      <c r="D51" s="322"/>
      <c r="E51" s="322"/>
      <c r="F51" s="330" t="s">
        <v>192</v>
      </c>
      <c r="G51" s="330"/>
      <c r="H51" s="16" t="s">
        <v>12</v>
      </c>
      <c r="I51" s="22">
        <v>0</v>
      </c>
      <c r="J51" s="23"/>
      <c r="K51" s="16"/>
    </row>
    <row r="52" spans="2:11" s="1" customFormat="1" ht="200.6" customHeight="1">
      <c r="B52" s="16">
        <v>18</v>
      </c>
      <c r="C52" s="328" t="s">
        <v>193</v>
      </c>
      <c r="D52" s="329"/>
      <c r="E52" s="329"/>
      <c r="F52" s="330" t="s">
        <v>43</v>
      </c>
      <c r="G52" s="330"/>
      <c r="H52" s="16" t="s">
        <v>12</v>
      </c>
      <c r="I52" s="22"/>
      <c r="J52" s="23"/>
      <c r="K52" s="16"/>
    </row>
    <row r="53" spans="2:11" s="1" customFormat="1" ht="67.5" customHeight="1">
      <c r="B53" s="16">
        <v>19</v>
      </c>
      <c r="C53" s="328" t="s">
        <v>194</v>
      </c>
      <c r="D53" s="329"/>
      <c r="E53" s="329"/>
      <c r="F53" s="330" t="s">
        <v>45</v>
      </c>
      <c r="G53" s="330"/>
      <c r="H53" s="16" t="s">
        <v>12</v>
      </c>
      <c r="I53" s="22"/>
      <c r="J53" s="23"/>
      <c r="K53" s="8"/>
    </row>
    <row r="54" spans="2:11" s="1" customFormat="1" ht="86.95" customHeight="1">
      <c r="B54" s="16">
        <v>20</v>
      </c>
      <c r="C54" s="328" t="s">
        <v>195</v>
      </c>
      <c r="D54" s="329"/>
      <c r="E54" s="329"/>
      <c r="F54" s="330" t="s">
        <v>47</v>
      </c>
      <c r="G54" s="330"/>
      <c r="H54" s="16" t="s">
        <v>12</v>
      </c>
      <c r="J54" s="23"/>
      <c r="K54" s="16"/>
    </row>
    <row r="55" spans="2:11" s="1" customFormat="1" ht="163.44999999999999" customHeight="1">
      <c r="B55" s="16">
        <v>21</v>
      </c>
      <c r="C55" s="328" t="s">
        <v>196</v>
      </c>
      <c r="D55" s="329"/>
      <c r="E55" s="329"/>
      <c r="F55" s="330" t="s">
        <v>48</v>
      </c>
      <c r="G55" s="330"/>
      <c r="H55" s="16" t="s">
        <v>12</v>
      </c>
      <c r="I55" s="22">
        <f>J100</f>
        <v>16</v>
      </c>
      <c r="J55" s="23"/>
      <c r="K55" s="16"/>
    </row>
    <row r="56" spans="2:11" s="1" customFormat="1" ht="122.5" customHeight="1">
      <c r="B56" s="16">
        <v>22</v>
      </c>
      <c r="C56" s="328" t="s">
        <v>197</v>
      </c>
      <c r="D56" s="329"/>
      <c r="E56" s="329"/>
      <c r="F56" s="330" t="s">
        <v>50</v>
      </c>
      <c r="G56" s="330"/>
      <c r="H56" s="16" t="s">
        <v>12</v>
      </c>
      <c r="I56" s="16"/>
      <c r="J56" s="23"/>
      <c r="K56" s="16"/>
    </row>
    <row r="57" spans="2:11" s="1" customFormat="1" ht="104.15" customHeight="1">
      <c r="B57" s="16">
        <v>23</v>
      </c>
      <c r="C57" s="328" t="s">
        <v>51</v>
      </c>
      <c r="D57" s="328"/>
      <c r="E57" s="328"/>
      <c r="F57" s="330"/>
      <c r="G57" s="330"/>
      <c r="H57" s="6"/>
      <c r="I57" s="16"/>
      <c r="J57" s="23"/>
      <c r="K57" s="16"/>
    </row>
    <row r="58" spans="2:11" s="1" customFormat="1" ht="215.2" customHeight="1">
      <c r="B58" s="16">
        <v>24</v>
      </c>
      <c r="C58" s="328" t="s">
        <v>198</v>
      </c>
      <c r="D58" s="329"/>
      <c r="E58" s="329"/>
      <c r="F58" s="330" t="s">
        <v>54</v>
      </c>
      <c r="G58" s="330"/>
      <c r="H58" s="16"/>
      <c r="I58" s="16"/>
      <c r="J58" s="23"/>
      <c r="K58" s="14"/>
    </row>
    <row r="59" spans="2:11" s="1" customFormat="1" ht="32.15" customHeight="1">
      <c r="B59" s="16">
        <v>25</v>
      </c>
      <c r="C59" s="328" t="s">
        <v>199</v>
      </c>
      <c r="D59" s="329"/>
      <c r="E59" s="329"/>
      <c r="F59" s="330" t="s">
        <v>55</v>
      </c>
      <c r="G59" s="330"/>
      <c r="H59" s="8" t="s">
        <v>27</v>
      </c>
      <c r="I59" s="22"/>
      <c r="J59" s="23"/>
      <c r="K59" s="8"/>
    </row>
    <row r="60" spans="2:11" s="1" customFormat="1" ht="225" customHeight="1">
      <c r="B60" s="16">
        <v>26</v>
      </c>
      <c r="C60" s="328" t="s">
        <v>200</v>
      </c>
      <c r="D60" s="329"/>
      <c r="E60" s="329"/>
      <c r="F60" s="330" t="s">
        <v>56</v>
      </c>
      <c r="G60" s="330"/>
      <c r="H60" s="8" t="s">
        <v>27</v>
      </c>
      <c r="I60" s="22">
        <f>J26</f>
        <v>8</v>
      </c>
      <c r="J60" s="23"/>
      <c r="K60" s="16"/>
    </row>
    <row r="61" spans="2:11" s="1" customFormat="1" ht="102.7" customHeight="1">
      <c r="B61" s="16">
        <v>27</v>
      </c>
      <c r="C61" s="328" t="s">
        <v>201</v>
      </c>
      <c r="D61" s="329"/>
      <c r="E61" s="329"/>
      <c r="F61" s="330" t="s">
        <v>57</v>
      </c>
      <c r="G61" s="330"/>
      <c r="H61" s="8" t="s">
        <v>27</v>
      </c>
      <c r="I61" s="22">
        <f>J25</f>
        <v>8</v>
      </c>
      <c r="J61" s="23"/>
      <c r="K61" s="16"/>
    </row>
    <row r="62" spans="2:11" s="1" customFormat="1" ht="216.65" customHeight="1">
      <c r="B62" s="16">
        <v>28</v>
      </c>
      <c r="C62" s="333" t="s">
        <v>202</v>
      </c>
      <c r="D62" s="333"/>
      <c r="E62" s="333"/>
      <c r="F62" s="330" t="s">
        <v>203</v>
      </c>
      <c r="G62" s="330"/>
      <c r="H62" s="8" t="s">
        <v>12</v>
      </c>
      <c r="I62" s="16"/>
      <c r="J62" s="23"/>
      <c r="K62" s="16"/>
    </row>
    <row r="63" spans="2:11" s="1" customFormat="1" ht="180.65" customHeight="1">
      <c r="B63" s="16">
        <v>29</v>
      </c>
      <c r="C63" s="328" t="s">
        <v>204</v>
      </c>
      <c r="D63" s="329"/>
      <c r="E63" s="329"/>
      <c r="F63" s="330" t="s">
        <v>60</v>
      </c>
      <c r="G63" s="330"/>
      <c r="H63" s="8" t="s">
        <v>12</v>
      </c>
      <c r="I63" s="22"/>
      <c r="J63" s="23"/>
      <c r="K63" s="16"/>
    </row>
    <row r="64" spans="2:11" s="1" customFormat="1" ht="153" customHeight="1">
      <c r="B64" s="16">
        <v>30</v>
      </c>
      <c r="C64" s="328" t="s">
        <v>205</v>
      </c>
      <c r="D64" s="329"/>
      <c r="E64" s="329"/>
      <c r="F64" s="330" t="s">
        <v>62</v>
      </c>
      <c r="G64" s="330"/>
      <c r="H64" s="8" t="s">
        <v>27</v>
      </c>
      <c r="I64" s="22"/>
      <c r="J64" s="23"/>
      <c r="K64" s="16"/>
    </row>
    <row r="65" spans="2:11" s="1" customFormat="1" ht="111.7" customHeight="1">
      <c r="B65" s="16">
        <v>31</v>
      </c>
      <c r="C65" s="329" t="s">
        <v>206</v>
      </c>
      <c r="D65" s="329"/>
      <c r="E65" s="329"/>
      <c r="F65" s="330" t="s">
        <v>64</v>
      </c>
      <c r="G65" s="330"/>
      <c r="H65" s="8" t="s">
        <v>65</v>
      </c>
      <c r="I65" s="22"/>
      <c r="J65" s="23"/>
      <c r="K65" s="16"/>
    </row>
    <row r="66" spans="2:11" s="1" customFormat="1" ht="242.2" customHeight="1">
      <c r="B66" s="16">
        <v>32</v>
      </c>
      <c r="C66" s="328" t="s">
        <v>207</v>
      </c>
      <c r="D66" s="329"/>
      <c r="E66" s="329"/>
      <c r="F66" s="330" t="s">
        <v>67</v>
      </c>
      <c r="G66" s="330"/>
      <c r="H66" s="8" t="s">
        <v>208</v>
      </c>
      <c r="I66" s="22">
        <f>J95</f>
        <v>11</v>
      </c>
      <c r="J66" s="23"/>
      <c r="K66" s="16"/>
    </row>
    <row r="67" spans="2:11" s="1" customFormat="1" ht="248.95" customHeight="1">
      <c r="B67" s="16">
        <v>33</v>
      </c>
      <c r="C67" s="328" t="s">
        <v>209</v>
      </c>
      <c r="D67" s="329"/>
      <c r="E67" s="329"/>
      <c r="F67" s="330" t="s">
        <v>69</v>
      </c>
      <c r="G67" s="330"/>
      <c r="H67" s="8" t="s">
        <v>65</v>
      </c>
      <c r="I67" s="22"/>
      <c r="J67" s="23"/>
      <c r="K67" s="16"/>
    </row>
    <row r="68" spans="2:11" s="1" customFormat="1" ht="138.05000000000001" customHeight="1">
      <c r="B68" s="16">
        <v>34</v>
      </c>
      <c r="C68" s="328" t="s">
        <v>210</v>
      </c>
      <c r="D68" s="329"/>
      <c r="E68" s="329"/>
      <c r="F68" s="330" t="s">
        <v>71</v>
      </c>
      <c r="G68" s="330"/>
      <c r="H68" s="8" t="s">
        <v>25</v>
      </c>
      <c r="I68" s="16"/>
      <c r="J68" s="23"/>
      <c r="K68" s="16"/>
    </row>
    <row r="69" spans="2:11" s="1" customFormat="1" ht="167.15" customHeight="1">
      <c r="B69" s="16">
        <v>35</v>
      </c>
      <c r="C69" s="328" t="s">
        <v>211</v>
      </c>
      <c r="D69" s="329"/>
      <c r="E69" s="329"/>
      <c r="F69" s="330" t="s">
        <v>72</v>
      </c>
      <c r="G69" s="330"/>
      <c r="H69" s="8" t="s">
        <v>21</v>
      </c>
      <c r="I69" s="16"/>
      <c r="J69" s="23"/>
      <c r="K69" s="16"/>
    </row>
    <row r="70" spans="2:11" s="1" customFormat="1" ht="165.05" customHeight="1">
      <c r="B70" s="16">
        <v>36</v>
      </c>
      <c r="C70" s="328" t="s">
        <v>212</v>
      </c>
      <c r="D70" s="329"/>
      <c r="E70" s="329"/>
      <c r="F70" s="330" t="s">
        <v>115</v>
      </c>
      <c r="G70" s="330"/>
      <c r="H70" s="16" t="s">
        <v>17</v>
      </c>
      <c r="I70" s="16"/>
      <c r="J70" s="23"/>
      <c r="K70" s="16"/>
    </row>
    <row r="71" spans="2:11" s="1" customFormat="1" ht="409.35" customHeight="1">
      <c r="B71" s="16">
        <v>37</v>
      </c>
      <c r="C71" s="328" t="s">
        <v>213</v>
      </c>
      <c r="D71" s="329"/>
      <c r="E71" s="329"/>
      <c r="F71" s="330" t="s">
        <v>75</v>
      </c>
      <c r="G71" s="330"/>
      <c r="H71" s="16" t="s">
        <v>17</v>
      </c>
      <c r="I71" s="16"/>
      <c r="J71" s="23"/>
      <c r="K71" s="16"/>
    </row>
    <row r="72" spans="2:11" s="1" customFormat="1" ht="201.05" customHeight="1">
      <c r="B72" s="16">
        <v>38</v>
      </c>
      <c r="C72" s="329" t="s">
        <v>76</v>
      </c>
      <c r="D72" s="329"/>
      <c r="E72" s="329"/>
      <c r="F72" s="334" t="s">
        <v>77</v>
      </c>
      <c r="G72" s="334"/>
      <c r="H72" s="16" t="s">
        <v>17</v>
      </c>
      <c r="I72" s="24"/>
      <c r="J72" s="23"/>
      <c r="K72" s="16"/>
    </row>
    <row r="73" spans="2:11" s="1" customFormat="1" ht="201.05" customHeight="1">
      <c r="B73" s="16">
        <v>39</v>
      </c>
      <c r="C73" s="329" t="s">
        <v>79</v>
      </c>
      <c r="D73" s="329"/>
      <c r="E73" s="329"/>
      <c r="F73" s="334" t="s">
        <v>80</v>
      </c>
      <c r="G73" s="334"/>
      <c r="H73" s="16" t="s">
        <v>17</v>
      </c>
      <c r="I73" s="24"/>
      <c r="J73" s="23"/>
      <c r="K73" s="16"/>
    </row>
    <row r="74" spans="2:11" s="1" customFormat="1" ht="140.94999999999999" customHeight="1">
      <c r="B74" s="16">
        <v>40</v>
      </c>
      <c r="C74" s="333" t="s">
        <v>82</v>
      </c>
      <c r="D74" s="333"/>
      <c r="E74" s="333"/>
      <c r="F74" s="334" t="s">
        <v>83</v>
      </c>
      <c r="G74" s="334"/>
      <c r="H74" s="16" t="s">
        <v>78</v>
      </c>
      <c r="I74" s="24"/>
      <c r="J74" s="23"/>
      <c r="K74" s="16"/>
    </row>
    <row r="75" spans="2:11" s="1" customFormat="1" ht="228.7" customHeight="1">
      <c r="B75" s="16">
        <v>41</v>
      </c>
      <c r="C75" s="329" t="s">
        <v>84</v>
      </c>
      <c r="D75" s="329"/>
      <c r="E75" s="329"/>
      <c r="F75" s="330" t="s">
        <v>85</v>
      </c>
      <c r="G75" s="330"/>
      <c r="H75" s="8" t="s">
        <v>81</v>
      </c>
      <c r="I75" s="16"/>
      <c r="J75" s="23"/>
      <c r="K75" s="16"/>
    </row>
    <row r="76" spans="2:11" s="1" customFormat="1" ht="228.7" customHeight="1">
      <c r="B76" s="16">
        <v>42</v>
      </c>
      <c r="C76" s="333" t="s">
        <v>86</v>
      </c>
      <c r="D76" s="333"/>
      <c r="E76" s="333"/>
      <c r="F76" s="330" t="s">
        <v>87</v>
      </c>
      <c r="G76" s="330"/>
      <c r="H76" s="8" t="s">
        <v>81</v>
      </c>
      <c r="I76" s="16"/>
      <c r="J76" s="23"/>
      <c r="K76" s="16"/>
    </row>
    <row r="77" spans="2:11" s="1" customFormat="1" ht="228.7" customHeight="1">
      <c r="B77" s="16">
        <v>43</v>
      </c>
      <c r="C77" s="329" t="s">
        <v>89</v>
      </c>
      <c r="D77" s="329"/>
      <c r="E77" s="329"/>
      <c r="F77" s="330" t="s">
        <v>87</v>
      </c>
      <c r="G77" s="330"/>
      <c r="H77" s="8" t="s">
        <v>27</v>
      </c>
      <c r="I77" s="16"/>
      <c r="J77" s="23"/>
      <c r="K77" s="16"/>
    </row>
    <row r="78" spans="2:11" s="1" customFormat="1" ht="201.05" customHeight="1">
      <c r="B78" s="16">
        <v>44</v>
      </c>
      <c r="C78" s="329" t="s">
        <v>91</v>
      </c>
      <c r="D78" s="329"/>
      <c r="E78" s="329"/>
      <c r="F78" s="330" t="s">
        <v>92</v>
      </c>
      <c r="G78" s="330"/>
      <c r="H78" s="8" t="s">
        <v>17</v>
      </c>
      <c r="I78" s="16"/>
      <c r="J78" s="23"/>
      <c r="K78" s="16"/>
    </row>
    <row r="79" spans="2:11" s="1" customFormat="1" ht="146.1" customHeight="1">
      <c r="B79" s="16">
        <v>45</v>
      </c>
      <c r="C79" s="329" t="s">
        <v>214</v>
      </c>
      <c r="D79" s="329"/>
      <c r="E79" s="329"/>
      <c r="F79" s="330" t="s">
        <v>94</v>
      </c>
      <c r="G79" s="330"/>
      <c r="H79" s="8" t="s">
        <v>215</v>
      </c>
      <c r="I79" s="22"/>
      <c r="J79" s="23"/>
      <c r="K79" s="16"/>
    </row>
    <row r="80" spans="2:11" s="1" customFormat="1" ht="161.55000000000001" customHeight="1">
      <c r="B80" s="16">
        <v>46</v>
      </c>
      <c r="C80" s="329" t="s">
        <v>216</v>
      </c>
      <c r="D80" s="329"/>
      <c r="E80" s="329"/>
      <c r="F80" s="330" t="s">
        <v>96</v>
      </c>
      <c r="G80" s="330"/>
      <c r="H80" s="8" t="s">
        <v>17</v>
      </c>
      <c r="I80" s="22">
        <v>0</v>
      </c>
      <c r="J80" s="23"/>
      <c r="K80" s="16"/>
    </row>
    <row r="81" spans="1:30" s="1" customFormat="1" ht="161.55000000000001" customHeight="1">
      <c r="B81" s="16">
        <v>47</v>
      </c>
      <c r="C81" s="329" t="s">
        <v>97</v>
      </c>
      <c r="D81" s="329"/>
      <c r="E81" s="329"/>
      <c r="F81" s="330" t="s">
        <v>98</v>
      </c>
      <c r="G81" s="330"/>
      <c r="H81" s="8" t="s">
        <v>78</v>
      </c>
      <c r="I81" s="22"/>
      <c r="J81" s="23"/>
      <c r="K81" s="16">
        <v>0</v>
      </c>
    </row>
    <row r="82" spans="1:30" s="1" customFormat="1" ht="136.44999999999999" customHeight="1">
      <c r="B82" s="16">
        <v>48</v>
      </c>
      <c r="C82" s="329" t="s">
        <v>99</v>
      </c>
      <c r="D82" s="329"/>
      <c r="E82" s="329"/>
      <c r="F82" s="331" t="s">
        <v>100</v>
      </c>
      <c r="G82" s="332"/>
      <c r="H82" s="16" t="s">
        <v>217</v>
      </c>
      <c r="I82" s="20"/>
      <c r="J82" s="20"/>
      <c r="K82" s="20"/>
    </row>
    <row r="83" spans="1:30" s="1" customFormat="1" ht="167.95" customHeight="1">
      <c r="B83" s="16">
        <v>49</v>
      </c>
      <c r="C83" s="333" t="s">
        <v>102</v>
      </c>
      <c r="D83" s="333"/>
      <c r="E83" s="333"/>
      <c r="F83" s="331" t="s">
        <v>258</v>
      </c>
      <c r="G83" s="332"/>
      <c r="H83" s="16" t="s">
        <v>15</v>
      </c>
      <c r="I83" s="16"/>
      <c r="J83" s="16"/>
      <c r="K83" s="16"/>
    </row>
    <row r="84" spans="1:30" s="1" customFormat="1" ht="176.95" customHeight="1">
      <c r="B84" s="16">
        <v>50</v>
      </c>
      <c r="C84" s="333" t="s">
        <v>104</v>
      </c>
      <c r="D84" s="333"/>
      <c r="E84" s="333"/>
      <c r="F84" s="331" t="s">
        <v>105</v>
      </c>
      <c r="G84" s="332"/>
      <c r="H84" s="16" t="s">
        <v>217</v>
      </c>
      <c r="I84" s="16"/>
      <c r="J84" s="16"/>
      <c r="K84" s="16"/>
    </row>
    <row r="85" spans="1:30" s="1" customFormat="1" ht="42.75" customHeight="1">
      <c r="B85" s="325" t="s">
        <v>219</v>
      </c>
      <c r="C85" s="326"/>
      <c r="D85" s="327"/>
      <c r="E85" s="17" t="s">
        <v>220</v>
      </c>
      <c r="F85" s="17"/>
      <c r="G85" s="17" t="s">
        <v>221</v>
      </c>
      <c r="H85" s="17" t="s">
        <v>222</v>
      </c>
      <c r="I85" s="17" t="s">
        <v>223</v>
      </c>
      <c r="J85" s="17" t="s">
        <v>5</v>
      </c>
      <c r="K85" s="17" t="s">
        <v>4</v>
      </c>
    </row>
    <row r="86" spans="1:30" s="1" customFormat="1">
      <c r="B86" s="328" t="s">
        <v>224</v>
      </c>
      <c r="C86" s="328"/>
      <c r="D86" s="328"/>
      <c r="E86" s="328"/>
      <c r="F86" s="13"/>
      <c r="G86" s="13"/>
      <c r="H86" s="13"/>
      <c r="I86" s="8"/>
      <c r="J86" s="14"/>
      <c r="K86" s="17"/>
    </row>
    <row r="87" spans="1:30" s="1" customFormat="1" ht="50.3" customHeight="1">
      <c r="B87" s="317" t="s">
        <v>225</v>
      </c>
      <c r="C87" s="317"/>
      <c r="D87" s="317"/>
      <c r="E87" s="7">
        <v>3</v>
      </c>
      <c r="F87" s="13"/>
      <c r="G87" s="8">
        <v>2</v>
      </c>
      <c r="H87" s="8">
        <v>2</v>
      </c>
      <c r="I87" s="24">
        <v>4</v>
      </c>
      <c r="J87" s="24">
        <f>G87*H87*I87*E87</f>
        <v>48</v>
      </c>
      <c r="K87" s="17"/>
    </row>
    <row r="88" spans="1:30" s="1" customFormat="1" ht="50.3" customHeight="1">
      <c r="B88" s="317" t="s">
        <v>230</v>
      </c>
      <c r="C88" s="317"/>
      <c r="D88" s="317"/>
      <c r="E88" s="7"/>
      <c r="F88" s="13"/>
      <c r="G88" s="8"/>
      <c r="H88" s="8"/>
      <c r="I88" s="24"/>
      <c r="J88" s="24">
        <f>J87*0.1</f>
        <v>4.8000000000000007</v>
      </c>
      <c r="K88" s="17"/>
    </row>
    <row r="89" spans="1:30" s="1" customFormat="1">
      <c r="B89" s="318" t="s">
        <v>227</v>
      </c>
      <c r="C89" s="318"/>
      <c r="D89" s="318"/>
      <c r="E89" s="5"/>
      <c r="F89" s="13"/>
      <c r="G89" s="13"/>
      <c r="H89" s="13"/>
      <c r="I89" s="24"/>
      <c r="J89" s="24">
        <f>SUM(J87:J88)</f>
        <v>52.8</v>
      </c>
      <c r="K89" s="8" t="s">
        <v>21</v>
      </c>
    </row>
    <row r="90" spans="1:30" s="1" customFormat="1">
      <c r="B90" s="318" t="s">
        <v>227</v>
      </c>
      <c r="C90" s="318"/>
      <c r="D90" s="318"/>
      <c r="E90" s="5"/>
      <c r="F90" s="13"/>
      <c r="G90" s="13"/>
      <c r="H90" s="13"/>
      <c r="I90" s="24"/>
      <c r="J90" s="8">
        <f>ROUNDUP(J89,0)</f>
        <v>53</v>
      </c>
      <c r="K90" s="8" t="s">
        <v>21</v>
      </c>
    </row>
    <row r="91" spans="1:30" s="1" customFormat="1" ht="48.05" customHeight="1">
      <c r="B91" s="322" t="s">
        <v>259</v>
      </c>
      <c r="C91" s="322"/>
      <c r="D91" s="322"/>
      <c r="E91" s="82"/>
      <c r="F91" s="82"/>
      <c r="G91" s="13"/>
      <c r="H91" s="13"/>
      <c r="I91" s="8"/>
      <c r="J91" s="73"/>
      <c r="K91" s="14"/>
    </row>
    <row r="92" spans="1:30" s="1" customFormat="1">
      <c r="B92" s="317" t="s">
        <v>225</v>
      </c>
      <c r="C92" s="317"/>
      <c r="D92" s="317"/>
      <c r="E92" s="73"/>
      <c r="F92" s="73"/>
      <c r="G92" s="13"/>
      <c r="H92" s="13"/>
      <c r="I92" s="8"/>
      <c r="J92" s="24">
        <f>+J23</f>
        <v>9.5</v>
      </c>
      <c r="K92" s="14"/>
    </row>
    <row r="93" spans="1:30" s="1" customFormat="1">
      <c r="B93" s="317" t="s">
        <v>230</v>
      </c>
      <c r="C93" s="317"/>
      <c r="D93" s="317"/>
      <c r="E93" s="73"/>
      <c r="F93" s="73"/>
      <c r="G93" s="13"/>
      <c r="H93" s="13"/>
      <c r="I93" s="8"/>
      <c r="J93" s="24">
        <f>J92*0.1</f>
        <v>0.95000000000000007</v>
      </c>
      <c r="K93" s="14"/>
    </row>
    <row r="94" spans="1:30" s="1" customFormat="1">
      <c r="B94" s="318" t="s">
        <v>227</v>
      </c>
      <c r="C94" s="318"/>
      <c r="D94" s="318"/>
      <c r="E94" s="73"/>
      <c r="F94" s="73"/>
      <c r="G94" s="13"/>
      <c r="H94" s="13"/>
      <c r="I94" s="8"/>
      <c r="J94" s="24">
        <f>SUM(J92:J93)</f>
        <v>10.45</v>
      </c>
      <c r="K94" s="8" t="s">
        <v>25</v>
      </c>
    </row>
    <row r="95" spans="1:30" s="1" customFormat="1">
      <c r="B95" s="318" t="s">
        <v>227</v>
      </c>
      <c r="C95" s="318"/>
      <c r="D95" s="318"/>
      <c r="E95" s="73"/>
      <c r="F95" s="73"/>
      <c r="G95" s="13"/>
      <c r="H95" s="13"/>
      <c r="I95" s="8"/>
      <c r="J95" s="24">
        <f>ROUNDUP(J94,0)</f>
        <v>11</v>
      </c>
      <c r="K95" s="8" t="s">
        <v>25</v>
      </c>
    </row>
    <row r="96" spans="1:30" s="13" customFormat="1">
      <c r="A96" s="136"/>
      <c r="B96" s="322" t="s">
        <v>260</v>
      </c>
      <c r="C96" s="322"/>
      <c r="D96" s="322"/>
      <c r="E96" s="82"/>
      <c r="F96" s="82"/>
      <c r="I96" s="8"/>
      <c r="J96" s="73"/>
      <c r="K96" s="14"/>
      <c r="L96" s="2"/>
      <c r="M96" s="2"/>
      <c r="N96" s="2"/>
      <c r="O96" s="2"/>
      <c r="P96" s="2"/>
      <c r="Q96" s="2"/>
      <c r="R96" s="2"/>
      <c r="S96" s="2"/>
      <c r="T96" s="2"/>
      <c r="U96" s="2"/>
      <c r="V96" s="2"/>
      <c r="W96" s="2"/>
      <c r="X96" s="2"/>
      <c r="Y96" s="2"/>
      <c r="Z96" s="2"/>
      <c r="AA96" s="2"/>
      <c r="AB96" s="2"/>
      <c r="AC96" s="2"/>
      <c r="AD96" s="2"/>
    </row>
    <row r="97" spans="1:30" s="13" customFormat="1">
      <c r="A97" s="2"/>
      <c r="B97" s="317" t="s">
        <v>225</v>
      </c>
      <c r="C97" s="317"/>
      <c r="D97" s="317"/>
      <c r="E97" s="73"/>
      <c r="F97" s="73"/>
      <c r="I97" s="8"/>
      <c r="J97" s="24">
        <v>14.5</v>
      </c>
      <c r="K97" s="14"/>
      <c r="L97" s="2"/>
      <c r="M97" s="2"/>
      <c r="N97" s="2"/>
      <c r="O97" s="2"/>
      <c r="P97" s="2"/>
      <c r="Q97" s="2"/>
      <c r="R97" s="2"/>
      <c r="S97" s="2"/>
      <c r="T97" s="2"/>
      <c r="U97" s="2"/>
      <c r="V97" s="2"/>
      <c r="W97" s="2"/>
      <c r="X97" s="2"/>
      <c r="Y97" s="2"/>
      <c r="Z97" s="2"/>
      <c r="AA97" s="2"/>
      <c r="AB97" s="2"/>
      <c r="AC97" s="2"/>
      <c r="AD97" s="2"/>
    </row>
    <row r="98" spans="1:30">
      <c r="B98" s="317" t="s">
        <v>230</v>
      </c>
      <c r="C98" s="317"/>
      <c r="D98" s="317"/>
      <c r="E98" s="73"/>
      <c r="F98" s="73"/>
      <c r="G98" s="13"/>
      <c r="H98" s="13"/>
      <c r="I98" s="8"/>
      <c r="J98" s="24">
        <f>J97*0.1</f>
        <v>1.4500000000000002</v>
      </c>
      <c r="K98" s="14"/>
    </row>
    <row r="99" spans="1:30">
      <c r="B99" s="318" t="s">
        <v>227</v>
      </c>
      <c r="C99" s="318"/>
      <c r="D99" s="318"/>
      <c r="E99" s="73"/>
      <c r="F99" s="73"/>
      <c r="G99" s="13"/>
      <c r="H99" s="13"/>
      <c r="I99" s="8"/>
      <c r="J99" s="24">
        <f>SUM(J97:J98)</f>
        <v>15.95</v>
      </c>
      <c r="K99" s="8" t="s">
        <v>81</v>
      </c>
    </row>
    <row r="100" spans="1:30">
      <c r="B100" s="318" t="s">
        <v>227</v>
      </c>
      <c r="C100" s="318"/>
      <c r="D100" s="318"/>
      <c r="E100" s="73"/>
      <c r="F100" s="73"/>
      <c r="G100" s="13"/>
      <c r="H100" s="13"/>
      <c r="I100" s="8"/>
      <c r="J100" s="24">
        <f>ROUNDUP(J99,0)</f>
        <v>16</v>
      </c>
      <c r="K100" s="8" t="s">
        <v>81</v>
      </c>
    </row>
  </sheetData>
  <mergeCells count="129">
    <mergeCell ref="E9:K9"/>
    <mergeCell ref="G13:I13"/>
    <mergeCell ref="C27:D27"/>
    <mergeCell ref="B32:J32"/>
    <mergeCell ref="C34:E34"/>
    <mergeCell ref="F34:G34"/>
    <mergeCell ref="C35:E35"/>
    <mergeCell ref="F35:G35"/>
    <mergeCell ref="C36:E36"/>
    <mergeCell ref="F36:G36"/>
    <mergeCell ref="K13:K14"/>
    <mergeCell ref="K15:K1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B85:D85"/>
    <mergeCell ref="B86:E86"/>
    <mergeCell ref="B87:D87"/>
    <mergeCell ref="C77:E77"/>
    <mergeCell ref="F77:G77"/>
    <mergeCell ref="C78:E78"/>
    <mergeCell ref="F78:G78"/>
    <mergeCell ref="C79:E79"/>
    <mergeCell ref="F79:G79"/>
    <mergeCell ref="C80:E80"/>
    <mergeCell ref="F80:G80"/>
    <mergeCell ref="C81:E81"/>
    <mergeCell ref="F81:G81"/>
    <mergeCell ref="B97:D97"/>
    <mergeCell ref="B98:D98"/>
    <mergeCell ref="B99:D99"/>
    <mergeCell ref="B100:D100"/>
    <mergeCell ref="B13:B14"/>
    <mergeCell ref="C13:C14"/>
    <mergeCell ref="D13:D14"/>
    <mergeCell ref="E13:E14"/>
    <mergeCell ref="J13:J14"/>
    <mergeCell ref="B88:D88"/>
    <mergeCell ref="B89:D89"/>
    <mergeCell ref="B90:D90"/>
    <mergeCell ref="B91:D91"/>
    <mergeCell ref="B92:D92"/>
    <mergeCell ref="B93:D93"/>
    <mergeCell ref="B94:D94"/>
    <mergeCell ref="B95:D95"/>
    <mergeCell ref="B96:D96"/>
    <mergeCell ref="C82:E82"/>
    <mergeCell ref="F82:G82"/>
    <mergeCell ref="C83:E83"/>
    <mergeCell ref="F83:G83"/>
    <mergeCell ref="C84:E84"/>
    <mergeCell ref="F84:G84"/>
  </mergeCells>
  <pageMargins left="0.7" right="0.7" top="0.75" bottom="0.75" header="0.3" footer="0.3"/>
  <pageSetup scale="2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2:AD103"/>
  <sheetViews>
    <sheetView view="pageBreakPreview" zoomScale="70" zoomScaleNormal="40" workbookViewId="0"/>
  </sheetViews>
  <sheetFormatPr defaultColWidth="8.6640625" defaultRowHeight="14.8"/>
  <cols>
    <col min="1" max="1" width="8.6640625" style="2"/>
    <col min="2" max="2" width="29.6640625" style="3" customWidth="1"/>
    <col min="3" max="3" width="21.88671875" style="4" customWidth="1"/>
    <col min="4" max="4" width="23.33203125" style="4" customWidth="1"/>
    <col min="5" max="5" width="47.109375" style="2" customWidth="1"/>
    <col min="6" max="6" width="14.88671875" style="2" customWidth="1"/>
    <col min="7" max="7" width="12.6640625" style="2" customWidth="1"/>
    <col min="8" max="8" width="13.6640625" style="2" customWidth="1"/>
    <col min="9" max="9" width="14.6640625" style="2" customWidth="1"/>
    <col min="10" max="10" width="19.88671875" style="2" customWidth="1"/>
    <col min="11" max="11" width="35" style="3" customWidth="1"/>
    <col min="12" max="16384" width="8.6640625" style="2"/>
  </cols>
  <sheetData>
    <row r="2" spans="2:11" ht="89.2" customHeight="1">
      <c r="B2" s="5" t="s">
        <v>116</v>
      </c>
      <c r="C2" s="6" t="s">
        <v>117</v>
      </c>
    </row>
    <row r="3" spans="2:11" ht="21.05" customHeight="1">
      <c r="B3" s="5" t="s">
        <v>118</v>
      </c>
      <c r="C3" s="7"/>
      <c r="E3" s="119" t="s">
        <v>242</v>
      </c>
    </row>
    <row r="4" spans="2:11" ht="21.05" customHeight="1">
      <c r="B4" s="5" t="s">
        <v>119</v>
      </c>
      <c r="C4" s="7" t="s">
        <v>243</v>
      </c>
    </row>
    <row r="5" spans="2:11" ht="21.05" customHeight="1">
      <c r="B5" s="5" t="s">
        <v>122</v>
      </c>
      <c r="C5" s="7" t="s">
        <v>271</v>
      </c>
    </row>
    <row r="6" spans="2:11" ht="21.05" customHeight="1">
      <c r="B6" s="5" t="s">
        <v>124</v>
      </c>
      <c r="C6" s="7"/>
    </row>
    <row r="7" spans="2:11" ht="21.05" customHeight="1">
      <c r="B7" s="5" t="s">
        <v>125</v>
      </c>
      <c r="C7" s="7">
        <v>4</v>
      </c>
    </row>
    <row r="8" spans="2:11" ht="21.05" customHeight="1">
      <c r="B8" s="5" t="s">
        <v>126</v>
      </c>
      <c r="C8" s="104" t="s">
        <v>245</v>
      </c>
    </row>
    <row r="9" spans="2:11" ht="41.5" customHeight="1">
      <c r="B9" s="9" t="s">
        <v>128</v>
      </c>
      <c r="C9" s="7">
        <v>4</v>
      </c>
      <c r="E9" s="335"/>
      <c r="F9" s="335"/>
      <c r="G9" s="335"/>
      <c r="H9" s="335"/>
      <c r="I9" s="335"/>
      <c r="J9" s="335"/>
      <c r="K9" s="335"/>
    </row>
    <row r="10" spans="2:11" ht="21.05" customHeight="1">
      <c r="B10" s="5" t="s">
        <v>129</v>
      </c>
      <c r="C10" s="7" t="s">
        <v>246</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18.649999999999999" customHeight="1">
      <c r="B15" s="364"/>
      <c r="C15" s="364"/>
      <c r="D15" s="364"/>
      <c r="E15" s="364"/>
      <c r="F15" s="364"/>
      <c r="G15" s="364"/>
      <c r="H15" s="364"/>
      <c r="I15" s="364"/>
      <c r="J15" s="364"/>
      <c r="K15" s="364"/>
    </row>
    <row r="16" spans="2:11">
      <c r="B16" s="16" t="s">
        <v>247</v>
      </c>
      <c r="C16" s="16" t="s">
        <v>154</v>
      </c>
      <c r="D16" s="16" t="s">
        <v>248</v>
      </c>
      <c r="E16" s="8" t="s">
        <v>249</v>
      </c>
      <c r="F16" s="8"/>
      <c r="G16" s="8"/>
      <c r="H16" s="8"/>
      <c r="I16" s="14"/>
      <c r="J16" s="176">
        <f>(1*1+0.5*1+0.3*0.9+0.5*1)</f>
        <v>2.27</v>
      </c>
      <c r="K16" s="359" t="s">
        <v>157</v>
      </c>
    </row>
    <row r="17" spans="2:11">
      <c r="B17" s="16" t="s">
        <v>262</v>
      </c>
      <c r="C17" s="16" t="s">
        <v>154</v>
      </c>
      <c r="D17" s="16" t="s">
        <v>248</v>
      </c>
      <c r="E17" s="8" t="s">
        <v>263</v>
      </c>
      <c r="F17" s="8"/>
      <c r="G17" s="8"/>
      <c r="H17" s="8"/>
      <c r="I17" s="14"/>
      <c r="J17" s="8">
        <f>(0.4*0.2)</f>
        <v>8.0000000000000016E-2</v>
      </c>
      <c r="K17" s="360"/>
    </row>
    <row r="18" spans="2:11" ht="41.15" customHeight="1">
      <c r="B18" s="16" t="s">
        <v>272</v>
      </c>
      <c r="C18" s="16" t="s">
        <v>150</v>
      </c>
      <c r="D18" s="16" t="s">
        <v>250</v>
      </c>
      <c r="E18" s="16" t="s">
        <v>273</v>
      </c>
      <c r="F18" s="8">
        <v>2</v>
      </c>
      <c r="G18" s="8">
        <v>14.5</v>
      </c>
      <c r="H18" s="8"/>
      <c r="I18" s="14"/>
      <c r="J18" s="8">
        <f>F18*G18</f>
        <v>29</v>
      </c>
      <c r="K18" s="16" t="s">
        <v>274</v>
      </c>
    </row>
    <row r="19" spans="2:11" ht="41.15" customHeight="1">
      <c r="B19" s="16" t="s">
        <v>272</v>
      </c>
      <c r="C19" s="16" t="s">
        <v>150</v>
      </c>
      <c r="D19" s="16" t="s">
        <v>275</v>
      </c>
      <c r="E19" s="16" t="s">
        <v>276</v>
      </c>
      <c r="F19" s="8">
        <v>2</v>
      </c>
      <c r="G19" s="8">
        <v>14.5</v>
      </c>
      <c r="H19" s="8"/>
      <c r="I19" s="14"/>
      <c r="J19" s="8">
        <f>F19*G19</f>
        <v>29</v>
      </c>
      <c r="K19" s="16" t="s">
        <v>274</v>
      </c>
    </row>
    <row r="20" spans="2:11" ht="29.6">
      <c r="B20" s="16" t="s">
        <v>252</v>
      </c>
      <c r="C20" s="14" t="s">
        <v>145</v>
      </c>
      <c r="D20" s="20" t="s">
        <v>253</v>
      </c>
      <c r="E20" s="8" t="s">
        <v>277</v>
      </c>
      <c r="F20" s="16">
        <v>8</v>
      </c>
      <c r="G20" s="8"/>
      <c r="H20" s="8"/>
      <c r="I20" s="7"/>
      <c r="J20" s="24">
        <v>8</v>
      </c>
      <c r="K20" s="16" t="s">
        <v>148</v>
      </c>
    </row>
    <row r="21" spans="2:11">
      <c r="B21" s="16"/>
      <c r="C21" s="14"/>
      <c r="D21" s="20"/>
      <c r="E21" s="8"/>
      <c r="F21" s="16"/>
      <c r="G21" s="8"/>
      <c r="H21" s="8"/>
      <c r="I21" s="7"/>
      <c r="J21" s="24"/>
      <c r="K21" s="8"/>
    </row>
    <row r="22" spans="2:11">
      <c r="B22" s="16"/>
      <c r="C22" s="16"/>
      <c r="D22" s="16"/>
      <c r="E22" s="8"/>
      <c r="F22" s="8"/>
      <c r="G22" s="8"/>
      <c r="H22" s="8"/>
      <c r="I22" s="14"/>
      <c r="J22" s="14"/>
      <c r="K22" s="16"/>
    </row>
    <row r="23" spans="2:11">
      <c r="B23" s="16"/>
      <c r="C23" s="16"/>
      <c r="D23" s="16"/>
      <c r="E23" s="8"/>
      <c r="F23" s="8"/>
      <c r="G23" s="8"/>
      <c r="H23" s="8"/>
      <c r="I23" s="14"/>
      <c r="J23" s="14"/>
      <c r="K23" s="16"/>
    </row>
    <row r="24" spans="2:11">
      <c r="B24" s="6" t="s">
        <v>167</v>
      </c>
      <c r="C24" s="7"/>
      <c r="D24" s="7"/>
      <c r="E24" s="6"/>
      <c r="F24" s="6"/>
      <c r="G24" s="15"/>
      <c r="H24" s="13"/>
      <c r="I24" s="12"/>
      <c r="J24" s="21"/>
      <c r="K24" s="14"/>
    </row>
    <row r="25" spans="2:11">
      <c r="B25" s="6"/>
      <c r="C25" s="6" t="s">
        <v>248</v>
      </c>
      <c r="D25" s="16"/>
      <c r="E25" s="6"/>
      <c r="F25" s="6"/>
      <c r="G25" s="15"/>
      <c r="H25" s="13"/>
      <c r="I25" s="7" t="s">
        <v>17</v>
      </c>
      <c r="J25" s="21">
        <f>J16+J17</f>
        <v>2.35</v>
      </c>
      <c r="K25" s="14"/>
    </row>
    <row r="26" spans="2:11" ht="22.35" customHeight="1">
      <c r="B26" s="6"/>
      <c r="C26" s="6" t="s">
        <v>149</v>
      </c>
      <c r="D26" s="14"/>
      <c r="E26" s="16"/>
      <c r="F26" s="16"/>
      <c r="G26" s="8"/>
      <c r="H26" s="8"/>
      <c r="I26" s="7" t="s">
        <v>81</v>
      </c>
      <c r="J26" s="21">
        <f>J18+J19</f>
        <v>58</v>
      </c>
      <c r="K26" s="14"/>
    </row>
    <row r="27" spans="2:11" ht="59.15" customHeight="1">
      <c r="B27" s="6"/>
      <c r="C27" s="6" t="s">
        <v>278</v>
      </c>
      <c r="D27" s="39"/>
      <c r="E27" s="16"/>
      <c r="F27" s="16"/>
      <c r="G27" s="8"/>
      <c r="H27" s="8"/>
      <c r="I27" s="7" t="s">
        <v>256</v>
      </c>
      <c r="J27" s="21">
        <f>J20</f>
        <v>8</v>
      </c>
      <c r="K27" s="14"/>
    </row>
    <row r="28" spans="2:11" ht="22.35" customHeight="1">
      <c r="B28" s="6"/>
      <c r="C28" s="6"/>
      <c r="D28" s="39"/>
      <c r="E28" s="16"/>
      <c r="F28" s="16"/>
      <c r="G28" s="8"/>
      <c r="H28" s="8"/>
      <c r="I28" s="7"/>
      <c r="J28" s="21"/>
      <c r="K28" s="14"/>
    </row>
    <row r="29" spans="2:11" ht="22.35" customHeight="1">
      <c r="B29" s="14"/>
      <c r="C29" s="323"/>
      <c r="D29" s="323"/>
      <c r="E29" s="13"/>
      <c r="F29" s="13"/>
      <c r="G29" s="13"/>
      <c r="H29" s="13"/>
      <c r="I29" s="13"/>
      <c r="J29" s="21"/>
      <c r="K29" s="14"/>
    </row>
    <row r="30" spans="2:11" ht="22.35" customHeight="1">
      <c r="B30" s="14"/>
      <c r="C30" s="13"/>
      <c r="D30" s="13"/>
      <c r="E30" s="13"/>
      <c r="F30" s="13"/>
      <c r="G30" s="13"/>
      <c r="H30" s="13"/>
      <c r="I30" s="13"/>
      <c r="J30" s="21"/>
      <c r="K30" s="24"/>
    </row>
    <row r="31" spans="2:11" ht="22.35" customHeight="1">
      <c r="B31" s="16"/>
      <c r="C31" s="13"/>
      <c r="D31" s="13"/>
      <c r="E31" s="13"/>
      <c r="F31" s="13"/>
      <c r="G31" s="13"/>
      <c r="H31" s="13"/>
      <c r="I31" s="13"/>
      <c r="J31" s="21"/>
      <c r="K31" s="24"/>
    </row>
    <row r="32" spans="2:11" ht="21.7" customHeight="1">
      <c r="B32" s="16"/>
      <c r="C32" s="16"/>
      <c r="D32" s="16"/>
      <c r="E32" s="16"/>
      <c r="F32" s="16"/>
      <c r="G32" s="13"/>
      <c r="H32" s="13"/>
      <c r="I32" s="13"/>
      <c r="J32" s="24"/>
      <c r="K32" s="14"/>
    </row>
    <row r="33" spans="2:11" ht="21.7" customHeight="1">
      <c r="B33" s="14"/>
      <c r="C33" s="8"/>
      <c r="D33" s="8"/>
      <c r="E33" s="13"/>
      <c r="F33" s="13"/>
      <c r="G33" s="13"/>
      <c r="H33" s="13"/>
      <c r="I33" s="13"/>
      <c r="J33" s="13"/>
      <c r="K33" s="14"/>
    </row>
    <row r="34" spans="2:11">
      <c r="B34" s="324" t="s">
        <v>171</v>
      </c>
      <c r="C34" s="324"/>
      <c r="D34" s="324"/>
      <c r="E34" s="324"/>
      <c r="F34" s="324"/>
      <c r="G34" s="324"/>
      <c r="H34" s="324"/>
      <c r="I34" s="324"/>
      <c r="J34" s="324"/>
      <c r="K34" s="14"/>
    </row>
    <row r="35" spans="2:11">
      <c r="B35" s="8"/>
      <c r="C35" s="8"/>
      <c r="D35" s="8"/>
      <c r="E35" s="13"/>
      <c r="F35" s="13"/>
      <c r="G35" s="13"/>
      <c r="H35" s="13"/>
      <c r="I35" s="13"/>
      <c r="J35" s="13"/>
      <c r="K35" s="14"/>
    </row>
    <row r="36" spans="2:11">
      <c r="B36" s="6" t="s">
        <v>1</v>
      </c>
      <c r="C36" s="337" t="s">
        <v>2</v>
      </c>
      <c r="D36" s="337"/>
      <c r="E36" s="337"/>
      <c r="F36" s="337" t="s">
        <v>3</v>
      </c>
      <c r="G36" s="337"/>
      <c r="H36" s="7" t="s">
        <v>4</v>
      </c>
      <c r="I36" s="7" t="s">
        <v>5</v>
      </c>
      <c r="J36" s="7" t="s">
        <v>172</v>
      </c>
      <c r="K36" s="7" t="s">
        <v>173</v>
      </c>
    </row>
    <row r="37" spans="2:11" ht="234.8" customHeight="1">
      <c r="B37" s="16">
        <v>1</v>
      </c>
      <c r="C37" s="328" t="s">
        <v>174</v>
      </c>
      <c r="D37" s="329"/>
      <c r="E37" s="329"/>
      <c r="F37" s="330" t="s">
        <v>8</v>
      </c>
      <c r="G37" s="330"/>
      <c r="H37" s="8" t="s">
        <v>175</v>
      </c>
      <c r="I37" s="22">
        <v>1</v>
      </c>
      <c r="J37" s="23"/>
      <c r="K37" s="16"/>
    </row>
    <row r="38" spans="2:11" s="1" customFormat="1" ht="83.25" customHeight="1">
      <c r="B38" s="16">
        <v>2</v>
      </c>
      <c r="C38" s="328" t="s">
        <v>176</v>
      </c>
      <c r="D38" s="329"/>
      <c r="E38" s="329"/>
      <c r="F38" s="330" t="s">
        <v>11</v>
      </c>
      <c r="G38" s="330"/>
      <c r="H38" s="16" t="s">
        <v>12</v>
      </c>
      <c r="I38" s="16"/>
      <c r="J38" s="23"/>
      <c r="K38" s="16"/>
    </row>
    <row r="39" spans="2:11" s="1" customFormat="1" ht="162" customHeight="1">
      <c r="B39" s="16">
        <v>3</v>
      </c>
      <c r="C39" s="328" t="s">
        <v>177</v>
      </c>
      <c r="D39" s="329"/>
      <c r="E39" s="329"/>
      <c r="F39" s="330" t="s">
        <v>14</v>
      </c>
      <c r="G39" s="330"/>
      <c r="H39" s="16" t="s">
        <v>15</v>
      </c>
      <c r="I39" s="16"/>
      <c r="J39" s="23"/>
      <c r="K39" s="16"/>
    </row>
    <row r="40" spans="2:11" s="1" customFormat="1" ht="209.6" customHeight="1">
      <c r="B40" s="16">
        <v>4</v>
      </c>
      <c r="C40" s="328" t="s">
        <v>178</v>
      </c>
      <c r="D40" s="329"/>
      <c r="E40" s="329"/>
      <c r="F40" s="330" t="s">
        <v>16</v>
      </c>
      <c r="G40" s="330"/>
      <c r="H40" s="16" t="s">
        <v>17</v>
      </c>
      <c r="I40" s="16"/>
      <c r="J40" s="23"/>
      <c r="K40" s="16"/>
    </row>
    <row r="41" spans="2:11" s="1" customFormat="1" ht="236.6" customHeight="1">
      <c r="B41" s="16">
        <v>5</v>
      </c>
      <c r="C41" s="328" t="s">
        <v>179</v>
      </c>
      <c r="D41" s="329"/>
      <c r="E41" s="329"/>
      <c r="F41" s="330" t="s">
        <v>112</v>
      </c>
      <c r="G41" s="330"/>
      <c r="H41" s="16" t="s">
        <v>12</v>
      </c>
      <c r="I41" s="22"/>
      <c r="J41" s="23"/>
      <c r="K41" s="16"/>
    </row>
    <row r="42" spans="2:11" s="1" customFormat="1" ht="194.95" customHeight="1">
      <c r="B42" s="16">
        <v>6</v>
      </c>
      <c r="C42" s="328" t="s">
        <v>180</v>
      </c>
      <c r="D42" s="329"/>
      <c r="E42" s="329"/>
      <c r="F42" s="330" t="s">
        <v>20</v>
      </c>
      <c r="G42" s="330"/>
      <c r="H42" s="8" t="s">
        <v>21</v>
      </c>
      <c r="I42" s="22">
        <f>J93</f>
        <v>212</v>
      </c>
      <c r="J42" s="23"/>
      <c r="K42" s="16"/>
    </row>
    <row r="43" spans="2:11" s="1" customFormat="1" ht="88.4" customHeight="1">
      <c r="B43" s="16">
        <v>7</v>
      </c>
      <c r="C43" s="328" t="s">
        <v>181</v>
      </c>
      <c r="D43" s="329"/>
      <c r="E43" s="329"/>
      <c r="F43" s="330" t="s">
        <v>22</v>
      </c>
      <c r="G43" s="330"/>
      <c r="H43" s="8" t="s">
        <v>23</v>
      </c>
      <c r="I43" s="22">
        <v>0</v>
      </c>
      <c r="J43" s="23"/>
      <c r="K43" s="16"/>
    </row>
    <row r="44" spans="2:11" s="1" customFormat="1" ht="272.60000000000002" customHeight="1">
      <c r="B44" s="16">
        <v>8</v>
      </c>
      <c r="C44" s="328" t="s">
        <v>182</v>
      </c>
      <c r="D44" s="329"/>
      <c r="E44" s="329"/>
      <c r="F44" s="330" t="s">
        <v>183</v>
      </c>
      <c r="G44" s="330"/>
      <c r="H44" s="8" t="s">
        <v>25</v>
      </c>
      <c r="I44" s="16"/>
      <c r="J44" s="23"/>
      <c r="K44" s="16"/>
    </row>
    <row r="45" spans="2:11" s="1" customFormat="1" ht="192.05" customHeight="1">
      <c r="B45" s="16">
        <v>9</v>
      </c>
      <c r="C45" s="328" t="s">
        <v>184</v>
      </c>
      <c r="D45" s="329"/>
      <c r="E45" s="329"/>
      <c r="F45" s="330" t="s">
        <v>26</v>
      </c>
      <c r="G45" s="330"/>
      <c r="H45" s="8" t="s">
        <v>27</v>
      </c>
      <c r="I45" s="16"/>
      <c r="J45" s="23"/>
      <c r="K45" s="16"/>
    </row>
    <row r="46" spans="2:11" s="1" customFormat="1" ht="233.2" customHeight="1">
      <c r="B46" s="16">
        <v>10</v>
      </c>
      <c r="C46" s="328" t="s">
        <v>185</v>
      </c>
      <c r="D46" s="329"/>
      <c r="E46" s="329"/>
      <c r="F46" s="330" t="s">
        <v>29</v>
      </c>
      <c r="G46" s="330"/>
      <c r="H46" s="8" t="s">
        <v>27</v>
      </c>
      <c r="I46" s="16"/>
      <c r="J46" s="23"/>
      <c r="K46" s="16"/>
    </row>
    <row r="47" spans="2:11" s="1" customFormat="1" ht="292.35000000000002" customHeight="1">
      <c r="B47" s="16">
        <v>11</v>
      </c>
      <c r="C47" s="328" t="s">
        <v>186</v>
      </c>
      <c r="D47" s="329"/>
      <c r="E47" s="329"/>
      <c r="F47" s="330" t="s">
        <v>31</v>
      </c>
      <c r="G47" s="330"/>
      <c r="H47" s="8" t="s">
        <v>27</v>
      </c>
      <c r="I47" s="16"/>
      <c r="J47" s="23"/>
      <c r="K47" s="16"/>
    </row>
    <row r="48" spans="2:11" s="1" customFormat="1" ht="263.10000000000002" customHeight="1">
      <c r="B48" s="16">
        <v>12</v>
      </c>
      <c r="C48" s="328" t="s">
        <v>187</v>
      </c>
      <c r="D48" s="329"/>
      <c r="E48" s="329"/>
      <c r="F48" s="330" t="s">
        <v>33</v>
      </c>
      <c r="G48" s="330"/>
      <c r="H48" s="8" t="s">
        <v>27</v>
      </c>
      <c r="I48" s="16"/>
      <c r="J48" s="23"/>
      <c r="K48" s="16"/>
    </row>
    <row r="49" spans="2:11" s="1" customFormat="1" ht="248.95" customHeight="1">
      <c r="B49" s="16">
        <v>13</v>
      </c>
      <c r="C49" s="328" t="s">
        <v>188</v>
      </c>
      <c r="D49" s="329"/>
      <c r="E49" s="329"/>
      <c r="F49" s="330" t="s">
        <v>35</v>
      </c>
      <c r="G49" s="330"/>
      <c r="H49" s="8" t="s">
        <v>27</v>
      </c>
      <c r="I49" s="16"/>
      <c r="J49" s="23"/>
      <c r="K49" s="16"/>
    </row>
    <row r="50" spans="2:11" s="1" customFormat="1" ht="146.1" customHeight="1">
      <c r="B50" s="16">
        <v>14</v>
      </c>
      <c r="C50" s="328" t="s">
        <v>189</v>
      </c>
      <c r="D50" s="329"/>
      <c r="E50" s="329"/>
      <c r="F50" s="330" t="s">
        <v>37</v>
      </c>
      <c r="G50" s="330"/>
      <c r="H50" s="8" t="s">
        <v>27</v>
      </c>
      <c r="I50" s="16"/>
      <c r="J50" s="23"/>
      <c r="K50" s="16"/>
    </row>
    <row r="51" spans="2:11" s="1" customFormat="1" ht="282.7" customHeight="1">
      <c r="B51" s="16">
        <v>15</v>
      </c>
      <c r="C51" s="328" t="s">
        <v>190</v>
      </c>
      <c r="D51" s="329"/>
      <c r="E51" s="329"/>
      <c r="F51" s="330" t="s">
        <v>39</v>
      </c>
      <c r="G51" s="330"/>
      <c r="H51" s="16" t="s">
        <v>12</v>
      </c>
      <c r="I51" s="16"/>
      <c r="J51" s="23"/>
      <c r="K51" s="16"/>
    </row>
    <row r="52" spans="2:11" s="1" customFormat="1" ht="409.5" customHeight="1">
      <c r="B52" s="16">
        <v>16</v>
      </c>
      <c r="C52" s="328" t="s">
        <v>191</v>
      </c>
      <c r="D52" s="329"/>
      <c r="E52" s="329"/>
      <c r="F52" s="330" t="s">
        <v>40</v>
      </c>
      <c r="G52" s="330"/>
      <c r="H52" s="16"/>
      <c r="I52" s="16"/>
      <c r="J52" s="23"/>
      <c r="K52" s="16"/>
    </row>
    <row r="53" spans="2:11" s="1" customFormat="1" ht="270.64999999999998" customHeight="1">
      <c r="B53" s="16">
        <v>17</v>
      </c>
      <c r="C53" s="322" t="s">
        <v>41</v>
      </c>
      <c r="D53" s="322"/>
      <c r="E53" s="322"/>
      <c r="F53" s="330" t="s">
        <v>192</v>
      </c>
      <c r="G53" s="330"/>
      <c r="H53" s="16" t="s">
        <v>12</v>
      </c>
      <c r="I53" s="22">
        <v>0</v>
      </c>
      <c r="J53" s="23"/>
      <c r="K53" s="16"/>
    </row>
    <row r="54" spans="2:11" s="1" customFormat="1" ht="200.6" customHeight="1">
      <c r="B54" s="16">
        <v>18</v>
      </c>
      <c r="C54" s="328" t="s">
        <v>193</v>
      </c>
      <c r="D54" s="329"/>
      <c r="E54" s="329"/>
      <c r="F54" s="330" t="s">
        <v>43</v>
      </c>
      <c r="G54" s="330"/>
      <c r="H54" s="16" t="s">
        <v>12</v>
      </c>
      <c r="I54" s="22"/>
      <c r="J54" s="23"/>
      <c r="K54" s="16"/>
    </row>
    <row r="55" spans="2:11" s="1" customFormat="1" ht="67.5" customHeight="1">
      <c r="B55" s="16">
        <v>19</v>
      </c>
      <c r="C55" s="328" t="s">
        <v>194</v>
      </c>
      <c r="D55" s="329"/>
      <c r="E55" s="329"/>
      <c r="F55" s="330" t="s">
        <v>45</v>
      </c>
      <c r="G55" s="330"/>
      <c r="H55" s="16" t="s">
        <v>12</v>
      </c>
      <c r="I55" s="22"/>
      <c r="J55" s="23"/>
      <c r="K55" s="8"/>
    </row>
    <row r="56" spans="2:11" s="1" customFormat="1" ht="86.95" customHeight="1">
      <c r="B56" s="16">
        <v>20</v>
      </c>
      <c r="C56" s="328" t="s">
        <v>195</v>
      </c>
      <c r="D56" s="329"/>
      <c r="E56" s="329"/>
      <c r="F56" s="330" t="s">
        <v>47</v>
      </c>
      <c r="G56" s="330"/>
      <c r="H56" s="16" t="s">
        <v>12</v>
      </c>
      <c r="J56" s="23"/>
      <c r="K56" s="16"/>
    </row>
    <row r="57" spans="2:11" s="1" customFormat="1" ht="163.44999999999999" customHeight="1">
      <c r="B57" s="16">
        <v>21</v>
      </c>
      <c r="C57" s="328" t="s">
        <v>196</v>
      </c>
      <c r="D57" s="329"/>
      <c r="E57" s="329"/>
      <c r="F57" s="330" t="s">
        <v>48</v>
      </c>
      <c r="G57" s="330"/>
      <c r="H57" s="16" t="s">
        <v>12</v>
      </c>
      <c r="I57" s="22">
        <f>J103</f>
        <v>64</v>
      </c>
      <c r="J57" s="23"/>
      <c r="K57" s="16"/>
    </row>
    <row r="58" spans="2:11" s="1" customFormat="1" ht="122.5" customHeight="1">
      <c r="B58" s="16">
        <v>22</v>
      </c>
      <c r="C58" s="328" t="s">
        <v>197</v>
      </c>
      <c r="D58" s="329"/>
      <c r="E58" s="329"/>
      <c r="F58" s="330" t="s">
        <v>50</v>
      </c>
      <c r="G58" s="330"/>
      <c r="H58" s="16" t="s">
        <v>12</v>
      </c>
      <c r="I58" s="16"/>
      <c r="J58" s="23"/>
      <c r="K58" s="16"/>
    </row>
    <row r="59" spans="2:11" s="1" customFormat="1" ht="104.15" customHeight="1">
      <c r="B59" s="16">
        <v>23</v>
      </c>
      <c r="C59" s="328" t="s">
        <v>51</v>
      </c>
      <c r="D59" s="328"/>
      <c r="E59" s="328"/>
      <c r="F59" s="330"/>
      <c r="G59" s="330"/>
      <c r="H59" s="6"/>
      <c r="I59" s="16"/>
      <c r="J59" s="23"/>
      <c r="K59" s="16"/>
    </row>
    <row r="60" spans="2:11" s="1" customFormat="1" ht="215.2" customHeight="1">
      <c r="B60" s="16">
        <v>24</v>
      </c>
      <c r="C60" s="328" t="s">
        <v>198</v>
      </c>
      <c r="D60" s="329"/>
      <c r="E60" s="329"/>
      <c r="F60" s="330" t="s">
        <v>54</v>
      </c>
      <c r="G60" s="330"/>
      <c r="H60" s="16"/>
      <c r="I60" s="16"/>
      <c r="J60" s="23"/>
      <c r="K60" s="14"/>
    </row>
    <row r="61" spans="2:11" s="1" customFormat="1" ht="32.15" customHeight="1">
      <c r="B61" s="16">
        <v>25</v>
      </c>
      <c r="C61" s="328" t="s">
        <v>199</v>
      </c>
      <c r="D61" s="329"/>
      <c r="E61" s="329"/>
      <c r="F61" s="330" t="s">
        <v>55</v>
      </c>
      <c r="G61" s="330"/>
      <c r="H61" s="8" t="s">
        <v>27</v>
      </c>
      <c r="I61" s="22"/>
      <c r="J61" s="23"/>
      <c r="K61" s="8"/>
    </row>
    <row r="62" spans="2:11" s="1" customFormat="1" ht="64.45" customHeight="1">
      <c r="B62" s="16">
        <v>26</v>
      </c>
      <c r="C62" s="328" t="s">
        <v>200</v>
      </c>
      <c r="D62" s="329"/>
      <c r="E62" s="329"/>
      <c r="F62" s="330" t="s">
        <v>56</v>
      </c>
      <c r="G62" s="330"/>
      <c r="H62" s="8" t="s">
        <v>27</v>
      </c>
      <c r="I62" s="22"/>
      <c r="J62" s="23"/>
      <c r="K62" s="16"/>
    </row>
    <row r="63" spans="2:11" s="1" customFormat="1" ht="102.7" customHeight="1">
      <c r="B63" s="16">
        <v>27</v>
      </c>
      <c r="C63" s="328" t="s">
        <v>201</v>
      </c>
      <c r="D63" s="329"/>
      <c r="E63" s="329"/>
      <c r="F63" s="330" t="s">
        <v>57</v>
      </c>
      <c r="G63" s="330"/>
      <c r="H63" s="8" t="s">
        <v>27</v>
      </c>
      <c r="I63" s="22">
        <f>J27</f>
        <v>8</v>
      </c>
      <c r="J63" s="23"/>
      <c r="K63" s="16"/>
    </row>
    <row r="64" spans="2:11" s="1" customFormat="1" ht="216.65" customHeight="1">
      <c r="B64" s="16">
        <v>28</v>
      </c>
      <c r="C64" s="329" t="s">
        <v>202</v>
      </c>
      <c r="D64" s="329"/>
      <c r="E64" s="329"/>
      <c r="F64" s="330" t="s">
        <v>203</v>
      </c>
      <c r="G64" s="330"/>
      <c r="H64" s="8" t="s">
        <v>12</v>
      </c>
      <c r="I64" s="16"/>
      <c r="J64" s="23"/>
      <c r="K64" s="16"/>
    </row>
    <row r="65" spans="2:11" s="1" customFormat="1" ht="180.65" customHeight="1">
      <c r="B65" s="16">
        <v>29</v>
      </c>
      <c r="C65" s="328" t="s">
        <v>204</v>
      </c>
      <c r="D65" s="329"/>
      <c r="E65" s="329"/>
      <c r="F65" s="330" t="s">
        <v>60</v>
      </c>
      <c r="G65" s="330"/>
      <c r="H65" s="8" t="s">
        <v>12</v>
      </c>
      <c r="I65" s="22"/>
      <c r="J65" s="23"/>
      <c r="K65" s="16"/>
    </row>
    <row r="66" spans="2:11" s="1" customFormat="1" ht="153" customHeight="1">
      <c r="B66" s="16">
        <v>30</v>
      </c>
      <c r="C66" s="328" t="s">
        <v>205</v>
      </c>
      <c r="D66" s="329"/>
      <c r="E66" s="329"/>
      <c r="F66" s="330" t="s">
        <v>62</v>
      </c>
      <c r="G66" s="330"/>
      <c r="H66" s="8" t="s">
        <v>27</v>
      </c>
      <c r="I66" s="22"/>
      <c r="J66" s="23"/>
      <c r="K66" s="16"/>
    </row>
    <row r="67" spans="2:11" s="1" customFormat="1" ht="111.7" customHeight="1">
      <c r="B67" s="16">
        <v>31</v>
      </c>
      <c r="C67" s="329" t="s">
        <v>206</v>
      </c>
      <c r="D67" s="329"/>
      <c r="E67" s="329"/>
      <c r="F67" s="330" t="s">
        <v>64</v>
      </c>
      <c r="G67" s="330"/>
      <c r="H67" s="8" t="s">
        <v>65</v>
      </c>
      <c r="I67" s="22"/>
      <c r="J67" s="23"/>
      <c r="K67" s="16"/>
    </row>
    <row r="68" spans="2:11" s="1" customFormat="1" ht="242.2" customHeight="1">
      <c r="B68" s="16">
        <v>32</v>
      </c>
      <c r="C68" s="328" t="s">
        <v>207</v>
      </c>
      <c r="D68" s="329"/>
      <c r="E68" s="329"/>
      <c r="F68" s="330" t="s">
        <v>67</v>
      </c>
      <c r="G68" s="330"/>
      <c r="H68" s="8" t="s">
        <v>208</v>
      </c>
      <c r="I68" s="22">
        <f>J98</f>
        <v>3</v>
      </c>
      <c r="J68" s="23"/>
      <c r="K68" s="16"/>
    </row>
    <row r="69" spans="2:11" s="1" customFormat="1" ht="248.95" customHeight="1">
      <c r="B69" s="16">
        <v>33</v>
      </c>
      <c r="C69" s="328" t="s">
        <v>209</v>
      </c>
      <c r="D69" s="329"/>
      <c r="E69" s="329"/>
      <c r="F69" s="330" t="s">
        <v>69</v>
      </c>
      <c r="G69" s="330"/>
      <c r="H69" s="8" t="s">
        <v>65</v>
      </c>
      <c r="I69" s="22"/>
      <c r="J69" s="23"/>
      <c r="K69" s="16"/>
    </row>
    <row r="70" spans="2:11" s="1" customFormat="1" ht="138.05000000000001" customHeight="1">
      <c r="B70" s="16">
        <v>34</v>
      </c>
      <c r="C70" s="328" t="s">
        <v>210</v>
      </c>
      <c r="D70" s="329"/>
      <c r="E70" s="329"/>
      <c r="F70" s="330" t="s">
        <v>71</v>
      </c>
      <c r="G70" s="330"/>
      <c r="H70" s="8" t="s">
        <v>25</v>
      </c>
      <c r="I70" s="16"/>
      <c r="J70" s="23"/>
      <c r="K70" s="16"/>
    </row>
    <row r="71" spans="2:11" s="1" customFormat="1" ht="167.15" customHeight="1">
      <c r="B71" s="16">
        <v>35</v>
      </c>
      <c r="C71" s="328" t="s">
        <v>211</v>
      </c>
      <c r="D71" s="329"/>
      <c r="E71" s="329"/>
      <c r="F71" s="330" t="s">
        <v>72</v>
      </c>
      <c r="G71" s="330"/>
      <c r="H71" s="8" t="s">
        <v>21</v>
      </c>
      <c r="I71" s="16"/>
      <c r="J71" s="23"/>
      <c r="K71" s="16"/>
    </row>
    <row r="72" spans="2:11" s="1" customFormat="1" ht="165.05" customHeight="1">
      <c r="B72" s="16">
        <v>36</v>
      </c>
      <c r="C72" s="328" t="s">
        <v>212</v>
      </c>
      <c r="D72" s="329"/>
      <c r="E72" s="329"/>
      <c r="F72" s="330" t="s">
        <v>115</v>
      </c>
      <c r="G72" s="330"/>
      <c r="H72" s="16" t="s">
        <v>17</v>
      </c>
      <c r="I72" s="16"/>
      <c r="J72" s="23"/>
      <c r="K72" s="16"/>
    </row>
    <row r="73" spans="2:11" s="1" customFormat="1" ht="409.35" customHeight="1">
      <c r="B73" s="16">
        <v>37</v>
      </c>
      <c r="C73" s="328" t="s">
        <v>213</v>
      </c>
      <c r="D73" s="329"/>
      <c r="E73" s="329"/>
      <c r="F73" s="330" t="s">
        <v>75</v>
      </c>
      <c r="G73" s="330"/>
      <c r="H73" s="16" t="s">
        <v>17</v>
      </c>
      <c r="I73" s="16"/>
      <c r="J73" s="23"/>
      <c r="K73" s="16"/>
    </row>
    <row r="74" spans="2:11" s="1" customFormat="1" ht="201.05" customHeight="1">
      <c r="B74" s="16">
        <v>38</v>
      </c>
      <c r="C74" s="329" t="s">
        <v>76</v>
      </c>
      <c r="D74" s="329"/>
      <c r="E74" s="329"/>
      <c r="F74" s="334" t="s">
        <v>77</v>
      </c>
      <c r="G74" s="334"/>
      <c r="H74" s="16" t="s">
        <v>17</v>
      </c>
      <c r="I74" s="24"/>
      <c r="J74" s="23"/>
      <c r="K74" s="16"/>
    </row>
    <row r="75" spans="2:11" s="1" customFormat="1" ht="201.05" customHeight="1">
      <c r="B75" s="16">
        <v>39</v>
      </c>
      <c r="C75" s="329" t="s">
        <v>79</v>
      </c>
      <c r="D75" s="329"/>
      <c r="E75" s="329"/>
      <c r="F75" s="334" t="s">
        <v>80</v>
      </c>
      <c r="G75" s="334"/>
      <c r="H75" s="16" t="s">
        <v>17</v>
      </c>
      <c r="I75" s="24"/>
      <c r="J75" s="23"/>
      <c r="K75" s="16"/>
    </row>
    <row r="76" spans="2:11" s="1" customFormat="1" ht="140.94999999999999" customHeight="1">
      <c r="B76" s="16">
        <v>40</v>
      </c>
      <c r="C76" s="333" t="s">
        <v>82</v>
      </c>
      <c r="D76" s="333"/>
      <c r="E76" s="333"/>
      <c r="F76" s="334" t="s">
        <v>83</v>
      </c>
      <c r="G76" s="334"/>
      <c r="H76" s="16" t="s">
        <v>78</v>
      </c>
      <c r="I76" s="24"/>
      <c r="J76" s="23"/>
      <c r="K76" s="16"/>
    </row>
    <row r="77" spans="2:11" s="1" customFormat="1" ht="228.7" customHeight="1">
      <c r="B77" s="16">
        <v>41</v>
      </c>
      <c r="C77" s="329" t="s">
        <v>84</v>
      </c>
      <c r="D77" s="329"/>
      <c r="E77" s="329"/>
      <c r="F77" s="330" t="s">
        <v>85</v>
      </c>
      <c r="G77" s="330"/>
      <c r="H77" s="8" t="s">
        <v>81</v>
      </c>
      <c r="I77" s="16"/>
      <c r="J77" s="23"/>
      <c r="K77" s="16"/>
    </row>
    <row r="78" spans="2:11" s="1" customFormat="1" ht="228.7" customHeight="1">
      <c r="B78" s="16">
        <v>42</v>
      </c>
      <c r="C78" s="333" t="s">
        <v>86</v>
      </c>
      <c r="D78" s="333"/>
      <c r="E78" s="333"/>
      <c r="F78" s="330" t="s">
        <v>87</v>
      </c>
      <c r="G78" s="330"/>
      <c r="H78" s="8" t="s">
        <v>81</v>
      </c>
      <c r="I78" s="16"/>
      <c r="J78" s="23"/>
      <c r="K78" s="16"/>
    </row>
    <row r="79" spans="2:11" s="1" customFormat="1" ht="228.7" customHeight="1">
      <c r="B79" s="16">
        <v>43</v>
      </c>
      <c r="C79" s="329" t="s">
        <v>89</v>
      </c>
      <c r="D79" s="329"/>
      <c r="E79" s="329"/>
      <c r="F79" s="330" t="s">
        <v>87</v>
      </c>
      <c r="G79" s="330"/>
      <c r="H79" s="8" t="s">
        <v>27</v>
      </c>
      <c r="I79" s="16"/>
      <c r="J79" s="23"/>
      <c r="K79" s="16"/>
    </row>
    <row r="80" spans="2:11" s="1" customFormat="1" ht="201.05" customHeight="1">
      <c r="B80" s="16">
        <v>44</v>
      </c>
      <c r="C80" s="329" t="s">
        <v>91</v>
      </c>
      <c r="D80" s="329"/>
      <c r="E80" s="329"/>
      <c r="F80" s="330" t="s">
        <v>92</v>
      </c>
      <c r="G80" s="330"/>
      <c r="H80" s="8" t="s">
        <v>17</v>
      </c>
      <c r="I80" s="16"/>
      <c r="J80" s="23"/>
      <c r="K80" s="16"/>
    </row>
    <row r="81" spans="2:11" s="1" customFormat="1" ht="146.1" customHeight="1">
      <c r="B81" s="16">
        <v>45</v>
      </c>
      <c r="C81" s="329" t="s">
        <v>214</v>
      </c>
      <c r="D81" s="329"/>
      <c r="E81" s="329"/>
      <c r="F81" s="330" t="s">
        <v>94</v>
      </c>
      <c r="G81" s="330"/>
      <c r="H81" s="8" t="s">
        <v>215</v>
      </c>
      <c r="I81" s="22"/>
      <c r="J81" s="23"/>
      <c r="K81" s="16"/>
    </row>
    <row r="82" spans="2:11" s="1" customFormat="1" ht="161.55000000000001" customHeight="1">
      <c r="B82" s="16">
        <v>46</v>
      </c>
      <c r="C82" s="329" t="s">
        <v>216</v>
      </c>
      <c r="D82" s="329"/>
      <c r="E82" s="329"/>
      <c r="F82" s="330" t="s">
        <v>96</v>
      </c>
      <c r="G82" s="330"/>
      <c r="H82" s="8" t="s">
        <v>17</v>
      </c>
      <c r="I82" s="22">
        <v>0</v>
      </c>
      <c r="J82" s="23"/>
      <c r="K82" s="16"/>
    </row>
    <row r="83" spans="2:11" s="1" customFormat="1" ht="161.55000000000001" customHeight="1">
      <c r="B83" s="16">
        <v>47</v>
      </c>
      <c r="C83" s="329" t="s">
        <v>97</v>
      </c>
      <c r="D83" s="329"/>
      <c r="E83" s="329"/>
      <c r="F83" s="330" t="s">
        <v>98</v>
      </c>
      <c r="G83" s="330"/>
      <c r="H83" s="8" t="s">
        <v>78</v>
      </c>
      <c r="I83" s="22"/>
      <c r="J83" s="23"/>
      <c r="K83" s="16">
        <v>0</v>
      </c>
    </row>
    <row r="84" spans="2:11" s="1" customFormat="1" ht="136.44999999999999" customHeight="1">
      <c r="B84" s="16">
        <v>48</v>
      </c>
      <c r="C84" s="329" t="s">
        <v>99</v>
      </c>
      <c r="D84" s="329"/>
      <c r="E84" s="329"/>
      <c r="F84" s="331" t="s">
        <v>100</v>
      </c>
      <c r="G84" s="332"/>
      <c r="H84" s="16" t="s">
        <v>217</v>
      </c>
      <c r="I84" s="20"/>
      <c r="J84" s="20"/>
      <c r="K84" s="20"/>
    </row>
    <row r="85" spans="2:11" s="1" customFormat="1" ht="167.95" customHeight="1">
      <c r="B85" s="16">
        <v>49</v>
      </c>
      <c r="C85" s="333" t="s">
        <v>102</v>
      </c>
      <c r="D85" s="333"/>
      <c r="E85" s="333"/>
      <c r="F85" s="331" t="s">
        <v>258</v>
      </c>
      <c r="G85" s="332"/>
      <c r="H85" s="16" t="s">
        <v>15</v>
      </c>
      <c r="I85" s="16"/>
      <c r="J85" s="16"/>
      <c r="K85" s="16"/>
    </row>
    <row r="86" spans="2:11" s="1" customFormat="1" ht="176.95" customHeight="1">
      <c r="B86" s="16">
        <v>50</v>
      </c>
      <c r="C86" s="333" t="s">
        <v>104</v>
      </c>
      <c r="D86" s="333"/>
      <c r="E86" s="333"/>
      <c r="F86" s="331" t="s">
        <v>105</v>
      </c>
      <c r="G86" s="332"/>
      <c r="H86" s="16" t="s">
        <v>217</v>
      </c>
      <c r="I86" s="16"/>
      <c r="J86" s="16"/>
      <c r="K86" s="16"/>
    </row>
    <row r="87" spans="2:11" s="1" customFormat="1" ht="42.75" customHeight="1">
      <c r="B87" s="325" t="s">
        <v>219</v>
      </c>
      <c r="C87" s="326"/>
      <c r="D87" s="327"/>
      <c r="E87" s="17" t="s">
        <v>220</v>
      </c>
      <c r="F87" s="17"/>
      <c r="G87" s="17" t="s">
        <v>221</v>
      </c>
      <c r="H87" s="17" t="s">
        <v>222</v>
      </c>
      <c r="I87" s="17" t="s">
        <v>223</v>
      </c>
      <c r="J87" s="17" t="s">
        <v>5</v>
      </c>
      <c r="K87" s="17" t="s">
        <v>4</v>
      </c>
    </row>
    <row r="88" spans="2:11" s="1" customFormat="1">
      <c r="B88" s="328" t="s">
        <v>224</v>
      </c>
      <c r="C88" s="328"/>
      <c r="D88" s="328"/>
      <c r="E88" s="328"/>
      <c r="F88" s="13"/>
      <c r="G88" s="13"/>
      <c r="H88" s="13"/>
      <c r="I88" s="8"/>
      <c r="J88" s="14"/>
      <c r="K88" s="17"/>
    </row>
    <row r="89" spans="2:11" s="1" customFormat="1">
      <c r="B89" s="317" t="s">
        <v>225</v>
      </c>
      <c r="C89" s="317"/>
      <c r="D89" s="317"/>
      <c r="E89" s="7"/>
      <c r="F89" s="13"/>
      <c r="G89" s="8">
        <v>5</v>
      </c>
      <c r="H89" s="8">
        <v>9</v>
      </c>
      <c r="I89" s="24">
        <v>4</v>
      </c>
      <c r="J89" s="24">
        <f>I89*H89*G89</f>
        <v>180</v>
      </c>
      <c r="K89" s="17"/>
    </row>
    <row r="90" spans="2:11" s="1" customFormat="1">
      <c r="B90" s="361"/>
      <c r="C90" s="362"/>
      <c r="D90" s="363"/>
      <c r="E90" s="7">
        <v>1</v>
      </c>
      <c r="F90" s="13"/>
      <c r="G90" s="8">
        <v>2</v>
      </c>
      <c r="H90" s="8">
        <v>2</v>
      </c>
      <c r="I90" s="24">
        <v>3</v>
      </c>
      <c r="J90" s="24">
        <f>E90*G90*H90*I90</f>
        <v>12</v>
      </c>
      <c r="K90" s="17"/>
    </row>
    <row r="91" spans="2:11" s="1" customFormat="1">
      <c r="B91" s="317" t="s">
        <v>230</v>
      </c>
      <c r="C91" s="317"/>
      <c r="D91" s="317"/>
      <c r="E91" s="7"/>
      <c r="F91" s="13"/>
      <c r="G91" s="8"/>
      <c r="H91" s="8"/>
      <c r="I91" s="24"/>
      <c r="J91" s="24">
        <f>(J90+J89)*0.1</f>
        <v>19.200000000000003</v>
      </c>
      <c r="K91" s="17"/>
    </row>
    <row r="92" spans="2:11" s="1" customFormat="1">
      <c r="B92" s="318" t="s">
        <v>227</v>
      </c>
      <c r="C92" s="318"/>
      <c r="D92" s="318"/>
      <c r="E92" s="5"/>
      <c r="F92" s="13"/>
      <c r="G92" s="13"/>
      <c r="H92" s="13"/>
      <c r="I92" s="24"/>
      <c r="J92" s="24">
        <f>SUM(J89:J91)</f>
        <v>211.2</v>
      </c>
      <c r="K92" s="8" t="s">
        <v>21</v>
      </c>
    </row>
    <row r="93" spans="2:11" s="1" customFormat="1">
      <c r="B93" s="318" t="s">
        <v>227</v>
      </c>
      <c r="C93" s="318"/>
      <c r="D93" s="318"/>
      <c r="E93" s="5"/>
      <c r="F93" s="13"/>
      <c r="G93" s="13"/>
      <c r="H93" s="13"/>
      <c r="I93" s="24"/>
      <c r="J93" s="8">
        <f>ROUNDUP(J92,0)</f>
        <v>212</v>
      </c>
      <c r="K93" s="8" t="s">
        <v>21</v>
      </c>
    </row>
    <row r="94" spans="2:11" s="1" customFormat="1">
      <c r="B94" s="322" t="s">
        <v>259</v>
      </c>
      <c r="C94" s="322"/>
      <c r="D94" s="322"/>
      <c r="E94" s="82"/>
      <c r="F94" s="82"/>
      <c r="G94" s="13"/>
      <c r="H94" s="13"/>
      <c r="I94" s="8"/>
      <c r="J94" s="13"/>
      <c r="K94" s="14"/>
    </row>
    <row r="95" spans="2:11" s="1" customFormat="1">
      <c r="B95" s="317" t="s">
        <v>225</v>
      </c>
      <c r="C95" s="317"/>
      <c r="D95" s="317"/>
      <c r="E95" s="73"/>
      <c r="F95" s="73"/>
      <c r="G95" s="13"/>
      <c r="H95" s="13"/>
      <c r="I95" s="8"/>
      <c r="J95" s="33">
        <f>J25</f>
        <v>2.35</v>
      </c>
      <c r="K95" s="14"/>
    </row>
    <row r="96" spans="2:11" s="1" customFormat="1">
      <c r="B96" s="317" t="s">
        <v>230</v>
      </c>
      <c r="C96" s="317"/>
      <c r="D96" s="317"/>
      <c r="E96" s="73"/>
      <c r="F96" s="73"/>
      <c r="G96" s="13"/>
      <c r="H96" s="13"/>
      <c r="I96" s="8"/>
      <c r="J96" s="33">
        <f>J95*0.1</f>
        <v>0.23500000000000001</v>
      </c>
      <c r="K96" s="14"/>
    </row>
    <row r="97" spans="1:30" s="1" customFormat="1">
      <c r="B97" s="318" t="s">
        <v>227</v>
      </c>
      <c r="C97" s="318"/>
      <c r="D97" s="318"/>
      <c r="E97" s="73"/>
      <c r="F97" s="73"/>
      <c r="G97" s="13"/>
      <c r="H97" s="13"/>
      <c r="I97" s="8"/>
      <c r="J97" s="33">
        <f>SUM(J95:J96)</f>
        <v>2.585</v>
      </c>
      <c r="K97" s="8" t="s">
        <v>25</v>
      </c>
    </row>
    <row r="98" spans="1:30" s="1" customFormat="1">
      <c r="B98" s="318" t="s">
        <v>227</v>
      </c>
      <c r="C98" s="318"/>
      <c r="D98" s="318"/>
      <c r="E98" s="73"/>
      <c r="F98" s="73"/>
      <c r="G98" s="13"/>
      <c r="H98" s="13"/>
      <c r="I98" s="8"/>
      <c r="J98" s="33">
        <f>ROUNDUP(J97,0)</f>
        <v>3</v>
      </c>
      <c r="K98" s="8" t="s">
        <v>25</v>
      </c>
    </row>
    <row r="99" spans="1:30" s="13" customFormat="1">
      <c r="A99" s="136"/>
      <c r="B99" s="322" t="s">
        <v>279</v>
      </c>
      <c r="C99" s="322"/>
      <c r="D99" s="322"/>
      <c r="E99" s="82"/>
      <c r="F99" s="82"/>
      <c r="I99" s="8"/>
      <c r="K99" s="14"/>
      <c r="L99" s="2"/>
      <c r="M99" s="2"/>
      <c r="N99" s="2"/>
      <c r="O99" s="2"/>
      <c r="P99" s="2"/>
      <c r="Q99" s="2"/>
      <c r="R99" s="2"/>
      <c r="S99" s="2"/>
      <c r="T99" s="2"/>
      <c r="U99" s="2"/>
      <c r="V99" s="2"/>
      <c r="W99" s="2"/>
      <c r="X99" s="2"/>
      <c r="Y99" s="2"/>
      <c r="Z99" s="2"/>
      <c r="AA99" s="2"/>
      <c r="AB99" s="2"/>
      <c r="AC99" s="2"/>
      <c r="AD99" s="2"/>
    </row>
    <row r="100" spans="1:30" s="13" customFormat="1">
      <c r="A100" s="2"/>
      <c r="B100" s="317" t="s">
        <v>225</v>
      </c>
      <c r="C100" s="317"/>
      <c r="D100" s="317"/>
      <c r="E100" s="73"/>
      <c r="F100" s="73"/>
      <c r="I100" s="8"/>
      <c r="J100" s="33">
        <f>J26</f>
        <v>58</v>
      </c>
      <c r="K100" s="14"/>
      <c r="L100" s="2"/>
      <c r="M100" s="2"/>
      <c r="N100" s="2"/>
      <c r="O100" s="2"/>
      <c r="P100" s="2"/>
      <c r="Q100" s="2"/>
      <c r="R100" s="2"/>
      <c r="S100" s="2"/>
      <c r="T100" s="2"/>
      <c r="U100" s="2"/>
      <c r="V100" s="2"/>
      <c r="W100" s="2"/>
      <c r="X100" s="2"/>
      <c r="Y100" s="2"/>
      <c r="Z100" s="2"/>
      <c r="AA100" s="2"/>
      <c r="AB100" s="2"/>
      <c r="AC100" s="2"/>
      <c r="AD100" s="2"/>
    </row>
    <row r="101" spans="1:30">
      <c r="B101" s="317" t="s">
        <v>230</v>
      </c>
      <c r="C101" s="317"/>
      <c r="D101" s="317"/>
      <c r="E101" s="73"/>
      <c r="F101" s="73"/>
      <c r="G101" s="13"/>
      <c r="H101" s="13"/>
      <c r="I101" s="8"/>
      <c r="J101" s="33">
        <f>J100*0.1</f>
        <v>5.8000000000000007</v>
      </c>
      <c r="K101" s="14"/>
    </row>
    <row r="102" spans="1:30">
      <c r="B102" s="318" t="s">
        <v>227</v>
      </c>
      <c r="C102" s="318"/>
      <c r="D102" s="318"/>
      <c r="E102" s="73"/>
      <c r="F102" s="73"/>
      <c r="G102" s="13"/>
      <c r="H102" s="13"/>
      <c r="I102" s="8"/>
      <c r="J102" s="33">
        <f>SUM(J100:J101)</f>
        <v>63.8</v>
      </c>
      <c r="K102" s="8" t="s">
        <v>81</v>
      </c>
    </row>
    <row r="103" spans="1:30">
      <c r="B103" s="318" t="s">
        <v>227</v>
      </c>
      <c r="C103" s="318"/>
      <c r="D103" s="318"/>
      <c r="E103" s="73"/>
      <c r="F103" s="73"/>
      <c r="G103" s="13"/>
      <c r="H103" s="13"/>
      <c r="I103" s="8"/>
      <c r="J103" s="33">
        <f>ROUNDUP(J102,0)</f>
        <v>64</v>
      </c>
      <c r="K103" s="8" t="s">
        <v>81</v>
      </c>
    </row>
  </sheetData>
  <mergeCells count="131">
    <mergeCell ref="E9:K9"/>
    <mergeCell ref="G13:I13"/>
    <mergeCell ref="B15:K15"/>
    <mergeCell ref="C29:D29"/>
    <mergeCell ref="B34:J34"/>
    <mergeCell ref="C36:E36"/>
    <mergeCell ref="F36:G36"/>
    <mergeCell ref="C37:E37"/>
    <mergeCell ref="F37:G37"/>
    <mergeCell ref="E13:E14"/>
    <mergeCell ref="J13:J14"/>
    <mergeCell ref="K13:K14"/>
    <mergeCell ref="K16:K1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F58:G58"/>
    <mergeCell ref="C59:E59"/>
    <mergeCell ref="F59:G59"/>
    <mergeCell ref="C60:E60"/>
    <mergeCell ref="F60:G60"/>
    <mergeCell ref="C61:E61"/>
    <mergeCell ref="F61:G61"/>
    <mergeCell ref="C62:E62"/>
    <mergeCell ref="F62:G62"/>
    <mergeCell ref="F63:G63"/>
    <mergeCell ref="C64:E64"/>
    <mergeCell ref="F64:G64"/>
    <mergeCell ref="C65:E65"/>
    <mergeCell ref="F65:G65"/>
    <mergeCell ref="C66:E66"/>
    <mergeCell ref="F66:G66"/>
    <mergeCell ref="C67:E67"/>
    <mergeCell ref="F67:G67"/>
    <mergeCell ref="F68:G68"/>
    <mergeCell ref="C69:E69"/>
    <mergeCell ref="F69:G69"/>
    <mergeCell ref="C70:E70"/>
    <mergeCell ref="F70:G70"/>
    <mergeCell ref="C71:E71"/>
    <mergeCell ref="F71:G71"/>
    <mergeCell ref="C72:E72"/>
    <mergeCell ref="F72:G72"/>
    <mergeCell ref="F73:G73"/>
    <mergeCell ref="C74:E74"/>
    <mergeCell ref="F74:G74"/>
    <mergeCell ref="C75:E75"/>
    <mergeCell ref="F75:G75"/>
    <mergeCell ref="C76:E76"/>
    <mergeCell ref="F76:G76"/>
    <mergeCell ref="C77:E77"/>
    <mergeCell ref="F77:G77"/>
    <mergeCell ref="F83:G83"/>
    <mergeCell ref="C84:E84"/>
    <mergeCell ref="F84:G84"/>
    <mergeCell ref="C85:E85"/>
    <mergeCell ref="F85:G85"/>
    <mergeCell ref="C86:E86"/>
    <mergeCell ref="F86:G86"/>
    <mergeCell ref="B87:D87"/>
    <mergeCell ref="C78:E78"/>
    <mergeCell ref="F78:G78"/>
    <mergeCell ref="C79:E79"/>
    <mergeCell ref="F79:G79"/>
    <mergeCell ref="C80:E80"/>
    <mergeCell ref="F80:G80"/>
    <mergeCell ref="C81:E81"/>
    <mergeCell ref="F81:G81"/>
    <mergeCell ref="C82:E82"/>
    <mergeCell ref="F82:G82"/>
    <mergeCell ref="B97:D97"/>
    <mergeCell ref="B98:D98"/>
    <mergeCell ref="B99:D99"/>
    <mergeCell ref="B100:D100"/>
    <mergeCell ref="B101:D101"/>
    <mergeCell ref="B102:D102"/>
    <mergeCell ref="B103:D103"/>
    <mergeCell ref="B13:B14"/>
    <mergeCell ref="C13:C14"/>
    <mergeCell ref="D13:D14"/>
    <mergeCell ref="B88:E88"/>
    <mergeCell ref="B89:D89"/>
    <mergeCell ref="B90:D90"/>
    <mergeCell ref="B91:D91"/>
    <mergeCell ref="B92:D92"/>
    <mergeCell ref="B93:D93"/>
    <mergeCell ref="B94:D94"/>
    <mergeCell ref="B95:D95"/>
    <mergeCell ref="B96:D96"/>
    <mergeCell ref="C83:E83"/>
    <mergeCell ref="C73:E73"/>
    <mergeCell ref="C68:E68"/>
    <mergeCell ref="C63:E63"/>
    <mergeCell ref="C58:E58"/>
  </mergeCells>
  <pageMargins left="0.7" right="0.7" top="0.75" bottom="0.75" header="0.3" footer="0.3"/>
  <pageSetup scale="37" orientation="portrait" r:id="rId1"/>
  <rowBreaks count="1" manualBreakCount="1">
    <brk id="103" max="10" man="1"/>
  </rowBreaks>
  <colBreaks count="1" manualBreakCount="1">
    <brk id="1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2:AD108"/>
  <sheetViews>
    <sheetView view="pageBreakPreview" zoomScale="70" zoomScaleNormal="50" workbookViewId="0"/>
  </sheetViews>
  <sheetFormatPr defaultColWidth="8.6640625" defaultRowHeight="14.8"/>
  <cols>
    <col min="1" max="1" width="8.6640625" style="38"/>
    <col min="2" max="2" width="29.6640625" style="165" customWidth="1"/>
    <col min="3" max="3" width="21.88671875" style="40" customWidth="1"/>
    <col min="4" max="4" width="23.33203125" style="40" customWidth="1"/>
    <col min="5" max="5" width="47.109375" style="38" customWidth="1"/>
    <col min="6" max="6" width="14.88671875" style="38" customWidth="1"/>
    <col min="7" max="7" width="12.6640625" style="38" customWidth="1"/>
    <col min="8" max="8" width="13.6640625" style="38" customWidth="1"/>
    <col min="9" max="9" width="14.6640625" style="38" customWidth="1"/>
    <col min="10" max="10" width="19.88671875" style="38" customWidth="1"/>
    <col min="11" max="11" width="35" style="165" customWidth="1"/>
    <col min="12" max="16384" width="8.6640625" style="38"/>
  </cols>
  <sheetData>
    <row r="2" spans="2:11" ht="41.95" customHeight="1">
      <c r="B2" s="112" t="s">
        <v>116</v>
      </c>
      <c r="C2" s="104" t="s">
        <v>117</v>
      </c>
    </row>
    <row r="3" spans="2:11" ht="21.05" customHeight="1">
      <c r="B3" s="112" t="s">
        <v>118</v>
      </c>
      <c r="C3" s="113"/>
      <c r="E3" s="119" t="s">
        <v>242</v>
      </c>
    </row>
    <row r="4" spans="2:11" ht="21.05" customHeight="1">
      <c r="B4" s="112" t="s">
        <v>119</v>
      </c>
      <c r="C4" s="113" t="s">
        <v>243</v>
      </c>
    </row>
    <row r="5" spans="2:11" ht="21.05" customHeight="1">
      <c r="B5" s="112" t="s">
        <v>122</v>
      </c>
      <c r="C5" s="113" t="s">
        <v>280</v>
      </c>
    </row>
    <row r="6" spans="2:11" ht="21.05" customHeight="1">
      <c r="B6" s="112" t="s">
        <v>124</v>
      </c>
      <c r="C6" s="113"/>
    </row>
    <row r="7" spans="2:11" ht="21.05" customHeight="1">
      <c r="B7" s="112" t="s">
        <v>125</v>
      </c>
      <c r="C7" s="113">
        <v>4</v>
      </c>
    </row>
    <row r="8" spans="2:11" ht="21.05" customHeight="1">
      <c r="B8" s="112" t="s">
        <v>126</v>
      </c>
      <c r="C8" s="104" t="s">
        <v>245</v>
      </c>
    </row>
    <row r="9" spans="2:11" ht="41.5" customHeight="1">
      <c r="B9" s="166" t="s">
        <v>128</v>
      </c>
      <c r="C9" s="113">
        <v>4</v>
      </c>
      <c r="E9" s="354"/>
      <c r="F9" s="354"/>
      <c r="G9" s="354"/>
      <c r="H9" s="354"/>
      <c r="I9" s="354"/>
      <c r="J9" s="354"/>
      <c r="K9" s="354"/>
    </row>
    <row r="10" spans="2:11" ht="21.05" customHeight="1">
      <c r="B10" s="112" t="s">
        <v>129</v>
      </c>
      <c r="C10" s="113" t="s">
        <v>246</v>
      </c>
      <c r="J10" s="103"/>
    </row>
    <row r="11" spans="2:11" ht="21.05" customHeight="1">
      <c r="B11" s="112" t="s">
        <v>131</v>
      </c>
      <c r="C11" s="113" t="s">
        <v>132</v>
      </c>
    </row>
    <row r="12" spans="2:11">
      <c r="B12" s="167"/>
      <c r="C12" s="168"/>
    </row>
    <row r="13" spans="2:11" ht="14.95" customHeight="1">
      <c r="B13" s="343" t="s">
        <v>133</v>
      </c>
      <c r="C13" s="343" t="s">
        <v>134</v>
      </c>
      <c r="D13" s="343" t="s">
        <v>135</v>
      </c>
      <c r="E13" s="343" t="s">
        <v>136</v>
      </c>
      <c r="F13" s="169"/>
      <c r="G13" s="343" t="s">
        <v>137</v>
      </c>
      <c r="H13" s="343"/>
      <c r="I13" s="343"/>
      <c r="J13" s="343" t="s">
        <v>138</v>
      </c>
      <c r="K13" s="343" t="s">
        <v>139</v>
      </c>
    </row>
    <row r="14" spans="2:11" ht="14.95" customHeight="1">
      <c r="B14" s="343"/>
      <c r="C14" s="343"/>
      <c r="D14" s="343"/>
      <c r="E14" s="343"/>
      <c r="F14" s="169" t="s">
        <v>140</v>
      </c>
      <c r="G14" s="169" t="s">
        <v>141</v>
      </c>
      <c r="H14" s="169" t="s">
        <v>142</v>
      </c>
      <c r="I14" s="169" t="s">
        <v>143</v>
      </c>
      <c r="J14" s="343"/>
      <c r="K14" s="343"/>
    </row>
    <row r="15" spans="2:11" ht="18.649999999999999" customHeight="1">
      <c r="B15" s="355"/>
      <c r="C15" s="355"/>
      <c r="D15" s="355"/>
      <c r="E15" s="355"/>
      <c r="F15" s="355"/>
      <c r="G15" s="355"/>
      <c r="H15" s="355"/>
      <c r="I15" s="355"/>
      <c r="J15" s="355"/>
      <c r="K15" s="355"/>
    </row>
    <row r="16" spans="2:11" ht="31.85" customHeight="1">
      <c r="B16" s="368" t="s">
        <v>262</v>
      </c>
      <c r="C16" s="368" t="s">
        <v>154</v>
      </c>
      <c r="D16" s="368" t="s">
        <v>155</v>
      </c>
      <c r="E16" s="371" t="s">
        <v>281</v>
      </c>
      <c r="F16" s="105"/>
      <c r="G16" s="105">
        <v>0.3</v>
      </c>
      <c r="H16" s="105">
        <v>0.5</v>
      </c>
      <c r="I16" s="121"/>
      <c r="J16" s="121">
        <f>G16*H16</f>
        <v>0.15</v>
      </c>
      <c r="K16" s="371" t="s">
        <v>157</v>
      </c>
    </row>
    <row r="17" spans="2:11" ht="31.85" customHeight="1">
      <c r="B17" s="369"/>
      <c r="C17" s="370"/>
      <c r="D17" s="370"/>
      <c r="E17" s="372"/>
      <c r="F17" s="105"/>
      <c r="G17" s="105">
        <v>0.3</v>
      </c>
      <c r="H17" s="105">
        <v>0.4</v>
      </c>
      <c r="I17" s="121"/>
      <c r="J17" s="121">
        <f>G17*H17</f>
        <v>0.12</v>
      </c>
      <c r="K17" s="373"/>
    </row>
    <row r="18" spans="2:11" ht="31.85" customHeight="1">
      <c r="B18" s="119" t="s">
        <v>282</v>
      </c>
      <c r="C18" s="370"/>
      <c r="D18" s="370"/>
      <c r="E18" s="105" t="s">
        <v>283</v>
      </c>
      <c r="F18" s="105"/>
      <c r="G18" s="105"/>
      <c r="H18" s="105"/>
      <c r="I18" s="121"/>
      <c r="J18" s="121">
        <f>(1*1.2+0.5*1.2)</f>
        <v>1.7999999999999998</v>
      </c>
      <c r="K18" s="373"/>
    </row>
    <row r="19" spans="2:11" ht="31.85" customHeight="1">
      <c r="B19" s="119" t="s">
        <v>282</v>
      </c>
      <c r="C19" s="369"/>
      <c r="D19" s="369"/>
      <c r="E19" s="105" t="s">
        <v>284</v>
      </c>
      <c r="F19" s="105"/>
      <c r="G19" s="105">
        <v>0.5</v>
      </c>
      <c r="H19" s="105">
        <v>0.3</v>
      </c>
      <c r="I19" s="121"/>
      <c r="J19" s="105">
        <f>G19*H19</f>
        <v>0.15</v>
      </c>
      <c r="K19" s="372"/>
    </row>
    <row r="20" spans="2:11" ht="31.85" customHeight="1">
      <c r="B20" s="119" t="s">
        <v>285</v>
      </c>
      <c r="C20" s="119" t="s">
        <v>154</v>
      </c>
      <c r="D20" s="119" t="s">
        <v>155</v>
      </c>
      <c r="E20" s="105" t="s">
        <v>286</v>
      </c>
      <c r="F20" s="105"/>
      <c r="G20" s="105">
        <v>0.7</v>
      </c>
      <c r="H20" s="105">
        <v>0.2</v>
      </c>
      <c r="I20" s="121">
        <v>0.15</v>
      </c>
      <c r="J20" s="247">
        <f>G20*H20*I20</f>
        <v>2.0999999999999998E-2</v>
      </c>
      <c r="K20" s="353" t="s">
        <v>287</v>
      </c>
    </row>
    <row r="21" spans="2:11" ht="31.85" customHeight="1">
      <c r="B21" s="119" t="s">
        <v>285</v>
      </c>
      <c r="C21" s="119" t="s">
        <v>158</v>
      </c>
      <c r="D21" s="119" t="s">
        <v>288</v>
      </c>
      <c r="E21" s="105" t="s">
        <v>289</v>
      </c>
      <c r="F21" s="105"/>
      <c r="G21" s="105">
        <f>0.2+0.3+0.2</f>
        <v>0.7</v>
      </c>
      <c r="H21" s="105">
        <v>0.1</v>
      </c>
      <c r="I21" s="121">
        <v>0.1</v>
      </c>
      <c r="J21" s="121">
        <f>G21*H21*I21</f>
        <v>6.9999999999999993E-3</v>
      </c>
      <c r="K21" s="353"/>
    </row>
    <row r="22" spans="2:11" ht="31.85" customHeight="1">
      <c r="B22" s="119" t="s">
        <v>149</v>
      </c>
      <c r="C22" s="119" t="s">
        <v>150</v>
      </c>
      <c r="D22" s="119" t="s">
        <v>290</v>
      </c>
      <c r="E22" s="105" t="s">
        <v>291</v>
      </c>
      <c r="F22" s="105">
        <v>1</v>
      </c>
      <c r="G22" s="105">
        <v>7</v>
      </c>
      <c r="H22" s="105"/>
      <c r="I22" s="121"/>
      <c r="J22" s="121">
        <f>F22*G22</f>
        <v>7</v>
      </c>
      <c r="K22" s="105" t="s">
        <v>148</v>
      </c>
    </row>
    <row r="23" spans="2:11" ht="31.85" customHeight="1">
      <c r="B23" s="119" t="s">
        <v>252</v>
      </c>
      <c r="C23" s="121" t="s">
        <v>145</v>
      </c>
      <c r="D23" s="118" t="s">
        <v>253</v>
      </c>
      <c r="E23" s="105" t="s">
        <v>292</v>
      </c>
      <c r="F23" s="119">
        <v>8</v>
      </c>
      <c r="G23" s="105"/>
      <c r="H23" s="105"/>
      <c r="I23" s="113"/>
      <c r="J23" s="111">
        <v>8</v>
      </c>
      <c r="K23" s="40" t="s">
        <v>148</v>
      </c>
    </row>
    <row r="24" spans="2:11">
      <c r="B24" s="119"/>
      <c r="C24" s="119"/>
      <c r="D24" s="119"/>
      <c r="E24" s="105"/>
      <c r="F24" s="105"/>
      <c r="G24" s="105"/>
      <c r="H24" s="105"/>
      <c r="I24" s="121"/>
      <c r="J24" s="121"/>
      <c r="K24" s="119"/>
    </row>
    <row r="25" spans="2:11">
      <c r="B25" s="104" t="s">
        <v>167</v>
      </c>
      <c r="C25" s="113"/>
      <c r="D25" s="113"/>
      <c r="E25" s="104"/>
      <c r="F25" s="104"/>
      <c r="G25" s="170"/>
      <c r="H25" s="108"/>
      <c r="I25" s="169"/>
      <c r="J25" s="109"/>
      <c r="K25" s="121"/>
    </row>
    <row r="26" spans="2:11">
      <c r="B26" s="104"/>
      <c r="C26" s="104" t="s">
        <v>248</v>
      </c>
      <c r="D26" s="119"/>
      <c r="E26" s="104"/>
      <c r="F26" s="104"/>
      <c r="G26" s="170"/>
      <c r="H26" s="108"/>
      <c r="I26" s="113" t="s">
        <v>17</v>
      </c>
      <c r="J26" s="109">
        <f>J16+J17+J18+J19</f>
        <v>2.2199999999999998</v>
      </c>
      <c r="K26" s="121"/>
    </row>
    <row r="27" spans="2:11" ht="22.35" customHeight="1">
      <c r="B27" s="104"/>
      <c r="C27" s="104" t="s">
        <v>149</v>
      </c>
      <c r="D27" s="121"/>
      <c r="E27" s="119"/>
      <c r="F27" s="119"/>
      <c r="G27" s="105"/>
      <c r="H27" s="105"/>
      <c r="I27" s="113" t="s">
        <v>81</v>
      </c>
      <c r="J27" s="109">
        <f>J22</f>
        <v>7</v>
      </c>
      <c r="K27" s="121"/>
    </row>
    <row r="28" spans="2:11" ht="63" customHeight="1">
      <c r="B28" s="104"/>
      <c r="C28" s="104" t="s">
        <v>293</v>
      </c>
      <c r="D28" s="171"/>
      <c r="E28" s="119"/>
      <c r="F28" s="119"/>
      <c r="G28" s="105"/>
      <c r="H28" s="105"/>
      <c r="I28" s="113" t="s">
        <v>256</v>
      </c>
      <c r="J28" s="109">
        <f>J23</f>
        <v>8</v>
      </c>
      <c r="K28" s="121"/>
    </row>
    <row r="29" spans="2:11" ht="50.95" customHeight="1">
      <c r="B29" s="121"/>
      <c r="C29" s="114" t="s">
        <v>294</v>
      </c>
      <c r="D29" s="108"/>
      <c r="E29" s="108"/>
      <c r="F29" s="108"/>
      <c r="G29" s="108"/>
      <c r="H29" s="108"/>
      <c r="I29" s="113" t="s">
        <v>21</v>
      </c>
      <c r="J29" s="248">
        <f>J20+J21</f>
        <v>2.7999999999999997E-2</v>
      </c>
      <c r="K29" s="111"/>
    </row>
    <row r="30" spans="2:11" ht="22.35" customHeight="1">
      <c r="B30" s="119"/>
      <c r="C30" s="108"/>
      <c r="D30" s="108"/>
      <c r="E30" s="108"/>
      <c r="F30" s="108"/>
      <c r="G30" s="108"/>
      <c r="H30" s="108"/>
      <c r="I30" s="108"/>
      <c r="J30" s="109"/>
      <c r="K30" s="111"/>
    </row>
    <row r="31" spans="2:11" ht="21.7" customHeight="1">
      <c r="B31" s="119"/>
      <c r="C31" s="119"/>
      <c r="D31" s="119"/>
      <c r="E31" s="119"/>
      <c r="F31" s="119"/>
      <c r="G31" s="108"/>
      <c r="H31" s="108"/>
      <c r="I31" s="108"/>
      <c r="J31" s="111"/>
      <c r="K31" s="121"/>
    </row>
    <row r="32" spans="2:11" ht="21.7" customHeight="1">
      <c r="B32" s="121"/>
      <c r="C32" s="105"/>
      <c r="D32" s="105"/>
      <c r="E32" s="108"/>
      <c r="F32" s="108"/>
      <c r="G32" s="108"/>
      <c r="H32" s="108"/>
      <c r="I32" s="108"/>
      <c r="J32" s="108"/>
      <c r="K32" s="121"/>
    </row>
    <row r="33" spans="2:11">
      <c r="B33" s="357" t="s">
        <v>171</v>
      </c>
      <c r="C33" s="357"/>
      <c r="D33" s="357"/>
      <c r="E33" s="357"/>
      <c r="F33" s="357"/>
      <c r="G33" s="357"/>
      <c r="H33" s="357"/>
      <c r="I33" s="357"/>
      <c r="J33" s="357"/>
      <c r="K33" s="121"/>
    </row>
    <row r="34" spans="2:11">
      <c r="B34" s="105"/>
      <c r="C34" s="105"/>
      <c r="D34" s="105"/>
      <c r="E34" s="108"/>
      <c r="F34" s="108"/>
      <c r="G34" s="108"/>
      <c r="H34" s="108"/>
      <c r="I34" s="108"/>
      <c r="J34" s="108"/>
      <c r="K34" s="121"/>
    </row>
    <row r="35" spans="2:11">
      <c r="B35" s="104" t="s">
        <v>1</v>
      </c>
      <c r="C35" s="355" t="s">
        <v>2</v>
      </c>
      <c r="D35" s="355"/>
      <c r="E35" s="355"/>
      <c r="F35" s="355" t="s">
        <v>3</v>
      </c>
      <c r="G35" s="355"/>
      <c r="H35" s="113" t="s">
        <v>4</v>
      </c>
      <c r="I35" s="113" t="s">
        <v>5</v>
      </c>
      <c r="J35" s="113" t="s">
        <v>172</v>
      </c>
      <c r="K35" s="113" t="s">
        <v>173</v>
      </c>
    </row>
    <row r="36" spans="2:11" ht="234.8" customHeight="1">
      <c r="B36" s="119">
        <v>1</v>
      </c>
      <c r="C36" s="344" t="s">
        <v>174</v>
      </c>
      <c r="D36" s="345"/>
      <c r="E36" s="345"/>
      <c r="F36" s="346" t="s">
        <v>8</v>
      </c>
      <c r="G36" s="346"/>
      <c r="H36" s="105" t="s">
        <v>175</v>
      </c>
      <c r="I36" s="172">
        <v>1</v>
      </c>
      <c r="J36" s="114"/>
      <c r="K36" s="119"/>
    </row>
    <row r="37" spans="2:11" s="164" customFormat="1" ht="83.25" customHeight="1">
      <c r="B37" s="119">
        <v>2</v>
      </c>
      <c r="C37" s="344" t="s">
        <v>176</v>
      </c>
      <c r="D37" s="345"/>
      <c r="E37" s="345"/>
      <c r="F37" s="346" t="s">
        <v>11</v>
      </c>
      <c r="G37" s="346"/>
      <c r="H37" s="119" t="s">
        <v>12</v>
      </c>
      <c r="I37" s="119"/>
      <c r="J37" s="114"/>
      <c r="K37" s="119"/>
    </row>
    <row r="38" spans="2:11" s="164" customFormat="1" ht="162" customHeight="1">
      <c r="B38" s="119">
        <v>3</v>
      </c>
      <c r="C38" s="344" t="s">
        <v>177</v>
      </c>
      <c r="D38" s="345"/>
      <c r="E38" s="345"/>
      <c r="F38" s="346" t="s">
        <v>14</v>
      </c>
      <c r="G38" s="346"/>
      <c r="H38" s="119" t="s">
        <v>15</v>
      </c>
      <c r="I38" s="119"/>
      <c r="J38" s="114"/>
      <c r="K38" s="119"/>
    </row>
    <row r="39" spans="2:11" s="164" customFormat="1" ht="209.6" customHeight="1">
      <c r="B39" s="119">
        <v>4</v>
      </c>
      <c r="C39" s="344" t="s">
        <v>178</v>
      </c>
      <c r="D39" s="345"/>
      <c r="E39" s="345"/>
      <c r="F39" s="346" t="s">
        <v>16</v>
      </c>
      <c r="G39" s="346"/>
      <c r="H39" s="119" t="s">
        <v>17</v>
      </c>
      <c r="I39" s="119"/>
      <c r="J39" s="114"/>
      <c r="K39" s="119"/>
    </row>
    <row r="40" spans="2:11" s="164" customFormat="1" ht="236.6" customHeight="1">
      <c r="B40" s="119">
        <v>5</v>
      </c>
      <c r="C40" s="344" t="s">
        <v>179</v>
      </c>
      <c r="D40" s="345"/>
      <c r="E40" s="345"/>
      <c r="F40" s="346" t="s">
        <v>112</v>
      </c>
      <c r="G40" s="346"/>
      <c r="H40" s="119" t="s">
        <v>12</v>
      </c>
      <c r="I40" s="172"/>
      <c r="J40" s="114"/>
      <c r="K40" s="119"/>
    </row>
    <row r="41" spans="2:11" s="164" customFormat="1" ht="194.95" customHeight="1">
      <c r="B41" s="119">
        <v>6</v>
      </c>
      <c r="C41" s="344" t="s">
        <v>180</v>
      </c>
      <c r="D41" s="345"/>
      <c r="E41" s="345"/>
      <c r="F41" s="346" t="s">
        <v>20</v>
      </c>
      <c r="G41" s="346"/>
      <c r="H41" s="105" t="s">
        <v>21</v>
      </c>
      <c r="I41" s="172">
        <f>J93</f>
        <v>91</v>
      </c>
      <c r="J41" s="114"/>
      <c r="K41" s="119"/>
    </row>
    <row r="42" spans="2:11" s="164" customFormat="1" ht="88.4" customHeight="1">
      <c r="B42" s="119">
        <v>7</v>
      </c>
      <c r="C42" s="344" t="s">
        <v>181</v>
      </c>
      <c r="D42" s="345"/>
      <c r="E42" s="345"/>
      <c r="F42" s="346" t="s">
        <v>22</v>
      </c>
      <c r="G42" s="346"/>
      <c r="H42" s="105" t="s">
        <v>23</v>
      </c>
      <c r="I42" s="119">
        <v>0</v>
      </c>
      <c r="J42" s="114"/>
      <c r="K42" s="119"/>
    </row>
    <row r="43" spans="2:11" s="164" customFormat="1" ht="272.60000000000002" customHeight="1">
      <c r="B43" s="119">
        <v>8</v>
      </c>
      <c r="C43" s="344" t="s">
        <v>182</v>
      </c>
      <c r="D43" s="345"/>
      <c r="E43" s="345"/>
      <c r="F43" s="346" t="s">
        <v>183</v>
      </c>
      <c r="G43" s="346"/>
      <c r="H43" s="105" t="s">
        <v>25</v>
      </c>
      <c r="I43" s="119"/>
      <c r="J43" s="114"/>
      <c r="K43" s="119"/>
    </row>
    <row r="44" spans="2:11" s="164" customFormat="1" ht="192.05" customHeight="1">
      <c r="B44" s="119">
        <v>9</v>
      </c>
      <c r="C44" s="344" t="s">
        <v>184</v>
      </c>
      <c r="D44" s="345"/>
      <c r="E44" s="345"/>
      <c r="F44" s="346" t="s">
        <v>26</v>
      </c>
      <c r="G44" s="346"/>
      <c r="H44" s="105" t="s">
        <v>27</v>
      </c>
      <c r="I44" s="119"/>
      <c r="J44" s="114"/>
      <c r="K44" s="119"/>
    </row>
    <row r="45" spans="2:11" s="164" customFormat="1" ht="233.2" customHeight="1">
      <c r="B45" s="119">
        <v>10</v>
      </c>
      <c r="C45" s="344" t="s">
        <v>185</v>
      </c>
      <c r="D45" s="345"/>
      <c r="E45" s="345"/>
      <c r="F45" s="346" t="s">
        <v>29</v>
      </c>
      <c r="G45" s="346"/>
      <c r="H45" s="105" t="s">
        <v>27</v>
      </c>
      <c r="I45" s="119"/>
      <c r="J45" s="114"/>
      <c r="K45" s="119"/>
    </row>
    <row r="46" spans="2:11" s="164" customFormat="1" ht="292.35000000000002" customHeight="1">
      <c r="B46" s="119">
        <v>11</v>
      </c>
      <c r="C46" s="344" t="s">
        <v>186</v>
      </c>
      <c r="D46" s="345"/>
      <c r="E46" s="345"/>
      <c r="F46" s="346" t="s">
        <v>31</v>
      </c>
      <c r="G46" s="346"/>
      <c r="H46" s="105" t="s">
        <v>27</v>
      </c>
      <c r="I46" s="119"/>
      <c r="J46" s="114"/>
      <c r="K46" s="119"/>
    </row>
    <row r="47" spans="2:11" s="164" customFormat="1" ht="263.10000000000002" customHeight="1">
      <c r="B47" s="119">
        <v>12</v>
      </c>
      <c r="C47" s="344" t="s">
        <v>187</v>
      </c>
      <c r="D47" s="345"/>
      <c r="E47" s="345"/>
      <c r="F47" s="346" t="s">
        <v>33</v>
      </c>
      <c r="G47" s="346"/>
      <c r="H47" s="105" t="s">
        <v>27</v>
      </c>
      <c r="I47" s="119"/>
      <c r="J47" s="114"/>
      <c r="K47" s="119"/>
    </row>
    <row r="48" spans="2:11" s="164" customFormat="1" ht="248.95" customHeight="1">
      <c r="B48" s="119">
        <v>13</v>
      </c>
      <c r="C48" s="344" t="s">
        <v>188</v>
      </c>
      <c r="D48" s="345"/>
      <c r="E48" s="345"/>
      <c r="F48" s="346" t="s">
        <v>35</v>
      </c>
      <c r="G48" s="346"/>
      <c r="H48" s="105" t="s">
        <v>27</v>
      </c>
      <c r="I48" s="119"/>
      <c r="J48" s="114"/>
      <c r="K48" s="119"/>
    </row>
    <row r="49" spans="2:11" s="164" customFormat="1" ht="146.1" customHeight="1">
      <c r="B49" s="119">
        <v>14</v>
      </c>
      <c r="C49" s="344" t="s">
        <v>189</v>
      </c>
      <c r="D49" s="345"/>
      <c r="E49" s="345"/>
      <c r="F49" s="346" t="s">
        <v>37</v>
      </c>
      <c r="G49" s="346"/>
      <c r="H49" s="105" t="s">
        <v>27</v>
      </c>
      <c r="I49" s="119"/>
      <c r="J49" s="114"/>
      <c r="K49" s="119"/>
    </row>
    <row r="50" spans="2:11" s="164" customFormat="1" ht="282.7" customHeight="1">
      <c r="B50" s="119">
        <v>15</v>
      </c>
      <c r="C50" s="344" t="s">
        <v>190</v>
      </c>
      <c r="D50" s="345"/>
      <c r="E50" s="345"/>
      <c r="F50" s="346" t="s">
        <v>39</v>
      </c>
      <c r="G50" s="346"/>
      <c r="H50" s="119" t="s">
        <v>12</v>
      </c>
      <c r="I50" s="119"/>
      <c r="J50" s="114"/>
      <c r="K50" s="119"/>
    </row>
    <row r="51" spans="2:11" s="164" customFormat="1" ht="409.5" customHeight="1">
      <c r="B51" s="119">
        <v>16</v>
      </c>
      <c r="C51" s="344" t="s">
        <v>191</v>
      </c>
      <c r="D51" s="345"/>
      <c r="E51" s="345"/>
      <c r="F51" s="346" t="s">
        <v>40</v>
      </c>
      <c r="G51" s="346"/>
      <c r="H51" s="119"/>
      <c r="I51" s="119"/>
      <c r="J51" s="114"/>
      <c r="K51" s="119"/>
    </row>
    <row r="52" spans="2:11" s="164" customFormat="1" ht="270.64999999999998" customHeight="1">
      <c r="B52" s="119">
        <v>17</v>
      </c>
      <c r="C52" s="340" t="s">
        <v>41</v>
      </c>
      <c r="D52" s="340"/>
      <c r="E52" s="340"/>
      <c r="F52" s="346" t="s">
        <v>192</v>
      </c>
      <c r="G52" s="346"/>
      <c r="H52" s="119" t="s">
        <v>12</v>
      </c>
      <c r="I52" s="172">
        <v>0</v>
      </c>
      <c r="J52" s="114"/>
      <c r="K52" s="119"/>
    </row>
    <row r="53" spans="2:11" s="164" customFormat="1" ht="200.6" customHeight="1">
      <c r="B53" s="119">
        <v>18</v>
      </c>
      <c r="C53" s="344" t="s">
        <v>193</v>
      </c>
      <c r="D53" s="345"/>
      <c r="E53" s="345"/>
      <c r="F53" s="346" t="s">
        <v>43</v>
      </c>
      <c r="G53" s="346"/>
      <c r="H53" s="119" t="s">
        <v>12</v>
      </c>
      <c r="I53" s="172"/>
      <c r="J53" s="114"/>
      <c r="K53" s="119"/>
    </row>
    <row r="54" spans="2:11" s="164" customFormat="1" ht="67.5" customHeight="1">
      <c r="B54" s="119">
        <v>19</v>
      </c>
      <c r="C54" s="344" t="s">
        <v>194</v>
      </c>
      <c r="D54" s="345"/>
      <c r="E54" s="345"/>
      <c r="F54" s="346" t="s">
        <v>45</v>
      </c>
      <c r="G54" s="346"/>
      <c r="H54" s="119" t="s">
        <v>12</v>
      </c>
      <c r="I54" s="172"/>
      <c r="J54" s="114"/>
      <c r="K54" s="105"/>
    </row>
    <row r="55" spans="2:11" s="164" customFormat="1" ht="86.95" customHeight="1">
      <c r="B55" s="119">
        <v>20</v>
      </c>
      <c r="C55" s="344" t="s">
        <v>195</v>
      </c>
      <c r="D55" s="345"/>
      <c r="E55" s="345"/>
      <c r="F55" s="346" t="s">
        <v>47</v>
      </c>
      <c r="G55" s="346"/>
      <c r="H55" s="119" t="s">
        <v>12</v>
      </c>
      <c r="I55" s="172"/>
      <c r="J55" s="114"/>
      <c r="K55" s="119"/>
    </row>
    <row r="56" spans="2:11" s="164" customFormat="1" ht="163.44999999999999" customHeight="1">
      <c r="B56" s="119">
        <v>21</v>
      </c>
      <c r="C56" s="344" t="s">
        <v>196</v>
      </c>
      <c r="D56" s="345"/>
      <c r="E56" s="345"/>
      <c r="F56" s="346" t="s">
        <v>48</v>
      </c>
      <c r="G56" s="346"/>
      <c r="H56" s="119" t="s">
        <v>12</v>
      </c>
      <c r="I56" s="172">
        <f>J108</f>
        <v>8</v>
      </c>
      <c r="J56" s="114"/>
      <c r="K56" s="119"/>
    </row>
    <row r="57" spans="2:11" s="164" customFormat="1" ht="122.5" customHeight="1">
      <c r="B57" s="119">
        <v>22</v>
      </c>
      <c r="C57" s="344" t="s">
        <v>197</v>
      </c>
      <c r="D57" s="345"/>
      <c r="E57" s="345"/>
      <c r="F57" s="346" t="s">
        <v>50</v>
      </c>
      <c r="G57" s="346"/>
      <c r="H57" s="119" t="s">
        <v>12</v>
      </c>
      <c r="I57" s="119"/>
      <c r="J57" s="114"/>
      <c r="K57" s="119"/>
    </row>
    <row r="58" spans="2:11" s="164" customFormat="1" ht="104.15" customHeight="1">
      <c r="B58" s="119">
        <v>23</v>
      </c>
      <c r="C58" s="344" t="s">
        <v>51</v>
      </c>
      <c r="D58" s="344"/>
      <c r="E58" s="344"/>
      <c r="F58" s="346"/>
      <c r="G58" s="346"/>
      <c r="H58" s="104"/>
      <c r="I58" s="119"/>
      <c r="J58" s="114"/>
      <c r="K58" s="119"/>
    </row>
    <row r="59" spans="2:11" s="164" customFormat="1" ht="215.2" customHeight="1">
      <c r="B59" s="119">
        <v>24</v>
      </c>
      <c r="C59" s="344" t="s">
        <v>198</v>
      </c>
      <c r="D59" s="345"/>
      <c r="E59" s="345"/>
      <c r="F59" s="346" t="s">
        <v>54</v>
      </c>
      <c r="G59" s="346"/>
      <c r="H59" s="119"/>
      <c r="I59" s="119"/>
      <c r="J59" s="114"/>
      <c r="K59" s="121"/>
    </row>
    <row r="60" spans="2:11" s="164" customFormat="1" ht="32.15" customHeight="1">
      <c r="B60" s="119">
        <v>25</v>
      </c>
      <c r="C60" s="344" t="s">
        <v>199</v>
      </c>
      <c r="D60" s="345"/>
      <c r="E60" s="345"/>
      <c r="F60" s="346" t="s">
        <v>55</v>
      </c>
      <c r="G60" s="346"/>
      <c r="H60" s="105" t="s">
        <v>27</v>
      </c>
      <c r="I60" s="172"/>
      <c r="J60" s="114"/>
      <c r="K60" s="105"/>
    </row>
    <row r="61" spans="2:11" s="164" customFormat="1" ht="64.45" customHeight="1">
      <c r="B61" s="119">
        <v>26</v>
      </c>
      <c r="C61" s="344" t="s">
        <v>200</v>
      </c>
      <c r="D61" s="345"/>
      <c r="E61" s="345"/>
      <c r="F61" s="346" t="s">
        <v>56</v>
      </c>
      <c r="G61" s="346"/>
      <c r="H61" s="105" t="s">
        <v>27</v>
      </c>
      <c r="I61" s="172">
        <v>0</v>
      </c>
      <c r="J61" s="114"/>
      <c r="K61" s="119"/>
    </row>
    <row r="62" spans="2:11" s="164" customFormat="1" ht="102.7" customHeight="1">
      <c r="B62" s="119">
        <v>27</v>
      </c>
      <c r="C62" s="344" t="s">
        <v>201</v>
      </c>
      <c r="D62" s="345"/>
      <c r="E62" s="345"/>
      <c r="F62" s="346" t="s">
        <v>57</v>
      </c>
      <c r="G62" s="346"/>
      <c r="H62" s="105" t="s">
        <v>27</v>
      </c>
      <c r="I62" s="172">
        <f>J28</f>
        <v>8</v>
      </c>
      <c r="J62" s="114"/>
      <c r="K62" s="119"/>
    </row>
    <row r="63" spans="2:11" s="164" customFormat="1" ht="216.65" customHeight="1">
      <c r="B63" s="119">
        <v>28</v>
      </c>
      <c r="C63" s="345" t="s">
        <v>202</v>
      </c>
      <c r="D63" s="345"/>
      <c r="E63" s="345"/>
      <c r="F63" s="346" t="s">
        <v>203</v>
      </c>
      <c r="G63" s="346"/>
      <c r="H63" s="105" t="s">
        <v>12</v>
      </c>
      <c r="I63" s="119"/>
      <c r="J63" s="114"/>
      <c r="K63" s="119"/>
    </row>
    <row r="64" spans="2:11" s="164" customFormat="1" ht="180.65" customHeight="1">
      <c r="B64" s="119">
        <v>29</v>
      </c>
      <c r="C64" s="344" t="s">
        <v>204</v>
      </c>
      <c r="D64" s="345"/>
      <c r="E64" s="345"/>
      <c r="F64" s="346" t="s">
        <v>60</v>
      </c>
      <c r="G64" s="346"/>
      <c r="H64" s="105" t="s">
        <v>12</v>
      </c>
      <c r="I64" s="172"/>
      <c r="J64" s="114"/>
      <c r="K64" s="119"/>
    </row>
    <row r="65" spans="2:11" s="164" customFormat="1" ht="153" customHeight="1">
      <c r="B65" s="119">
        <v>30</v>
      </c>
      <c r="C65" s="344" t="s">
        <v>205</v>
      </c>
      <c r="D65" s="345"/>
      <c r="E65" s="345"/>
      <c r="F65" s="346" t="s">
        <v>62</v>
      </c>
      <c r="G65" s="346"/>
      <c r="H65" s="105" t="s">
        <v>27</v>
      </c>
      <c r="I65" s="172"/>
      <c r="J65" s="114"/>
      <c r="K65" s="119"/>
    </row>
    <row r="66" spans="2:11" s="164" customFormat="1" ht="111.7" customHeight="1">
      <c r="B66" s="119">
        <v>31</v>
      </c>
      <c r="C66" s="345" t="s">
        <v>206</v>
      </c>
      <c r="D66" s="345"/>
      <c r="E66" s="345"/>
      <c r="F66" s="346" t="s">
        <v>64</v>
      </c>
      <c r="G66" s="346"/>
      <c r="H66" s="105" t="s">
        <v>65</v>
      </c>
      <c r="I66" s="172"/>
      <c r="J66" s="114"/>
      <c r="K66" s="119"/>
    </row>
    <row r="67" spans="2:11" s="164" customFormat="1" ht="242.2" customHeight="1">
      <c r="B67" s="119">
        <v>32</v>
      </c>
      <c r="C67" s="344" t="s">
        <v>207</v>
      </c>
      <c r="D67" s="345"/>
      <c r="E67" s="345"/>
      <c r="F67" s="346" t="s">
        <v>67</v>
      </c>
      <c r="G67" s="346"/>
      <c r="H67" s="105" t="s">
        <v>208</v>
      </c>
      <c r="I67" s="172">
        <f>J98</f>
        <v>3</v>
      </c>
      <c r="J67" s="114"/>
      <c r="K67" s="119"/>
    </row>
    <row r="68" spans="2:11" s="164" customFormat="1" ht="248.95" customHeight="1">
      <c r="B68" s="119">
        <v>33</v>
      </c>
      <c r="C68" s="344" t="s">
        <v>209</v>
      </c>
      <c r="D68" s="345"/>
      <c r="E68" s="345"/>
      <c r="F68" s="346" t="s">
        <v>69</v>
      </c>
      <c r="G68" s="346"/>
      <c r="H68" s="105" t="s">
        <v>65</v>
      </c>
      <c r="I68" s="172"/>
      <c r="J68" s="114"/>
      <c r="K68" s="119"/>
    </row>
    <row r="69" spans="2:11" s="164" customFormat="1" ht="138.05000000000001" customHeight="1">
      <c r="B69" s="119">
        <v>34</v>
      </c>
      <c r="C69" s="344" t="s">
        <v>210</v>
      </c>
      <c r="D69" s="345"/>
      <c r="E69" s="345"/>
      <c r="F69" s="346" t="s">
        <v>71</v>
      </c>
      <c r="G69" s="346"/>
      <c r="H69" s="105" t="s">
        <v>25</v>
      </c>
      <c r="I69" s="119"/>
      <c r="J69" s="114"/>
      <c r="K69" s="119"/>
    </row>
    <row r="70" spans="2:11" s="164" customFormat="1" ht="167.15" customHeight="1">
      <c r="B70" s="119">
        <v>35</v>
      </c>
      <c r="C70" s="344" t="s">
        <v>211</v>
      </c>
      <c r="D70" s="345"/>
      <c r="E70" s="345"/>
      <c r="F70" s="346" t="s">
        <v>72</v>
      </c>
      <c r="G70" s="346"/>
      <c r="H70" s="105" t="s">
        <v>21</v>
      </c>
      <c r="I70" s="172">
        <f>J103</f>
        <v>1</v>
      </c>
      <c r="J70" s="114"/>
      <c r="K70" s="119"/>
    </row>
    <row r="71" spans="2:11" s="164" customFormat="1" ht="165.05" customHeight="1">
      <c r="B71" s="119">
        <v>36</v>
      </c>
      <c r="C71" s="344" t="s">
        <v>212</v>
      </c>
      <c r="D71" s="345"/>
      <c r="E71" s="345"/>
      <c r="F71" s="346" t="s">
        <v>115</v>
      </c>
      <c r="G71" s="346"/>
      <c r="H71" s="119" t="s">
        <v>17</v>
      </c>
      <c r="I71" s="119"/>
      <c r="J71" s="114"/>
      <c r="K71" s="119"/>
    </row>
    <row r="72" spans="2:11" s="164" customFormat="1" ht="409.35" customHeight="1">
      <c r="B72" s="119">
        <v>37</v>
      </c>
      <c r="C72" s="344" t="s">
        <v>213</v>
      </c>
      <c r="D72" s="345"/>
      <c r="E72" s="345"/>
      <c r="F72" s="346" t="s">
        <v>75</v>
      </c>
      <c r="G72" s="346"/>
      <c r="H72" s="119" t="s">
        <v>17</v>
      </c>
      <c r="I72" s="119"/>
      <c r="J72" s="114"/>
      <c r="K72" s="119"/>
    </row>
    <row r="73" spans="2:11" s="164" customFormat="1" ht="201.05" customHeight="1">
      <c r="B73" s="119">
        <v>38</v>
      </c>
      <c r="C73" s="345" t="s">
        <v>76</v>
      </c>
      <c r="D73" s="345"/>
      <c r="E73" s="345"/>
      <c r="F73" s="353" t="s">
        <v>77</v>
      </c>
      <c r="G73" s="353"/>
      <c r="H73" s="119" t="s">
        <v>17</v>
      </c>
      <c r="I73" s="111"/>
      <c r="J73" s="114"/>
      <c r="K73" s="119"/>
    </row>
    <row r="74" spans="2:11" s="164" customFormat="1" ht="201.05" customHeight="1">
      <c r="B74" s="119">
        <v>39</v>
      </c>
      <c r="C74" s="345" t="s">
        <v>79</v>
      </c>
      <c r="D74" s="345"/>
      <c r="E74" s="345"/>
      <c r="F74" s="353" t="s">
        <v>80</v>
      </c>
      <c r="G74" s="353"/>
      <c r="H74" s="119" t="s">
        <v>17</v>
      </c>
      <c r="I74" s="111"/>
      <c r="J74" s="114"/>
      <c r="K74" s="119"/>
    </row>
    <row r="75" spans="2:11" s="164" customFormat="1" ht="140.94999999999999" customHeight="1">
      <c r="B75" s="119">
        <v>40</v>
      </c>
      <c r="C75" s="349" t="s">
        <v>82</v>
      </c>
      <c r="D75" s="349"/>
      <c r="E75" s="349"/>
      <c r="F75" s="353" t="s">
        <v>83</v>
      </c>
      <c r="G75" s="353"/>
      <c r="H75" s="119" t="s">
        <v>78</v>
      </c>
      <c r="I75" s="111"/>
      <c r="J75" s="114"/>
      <c r="K75" s="119"/>
    </row>
    <row r="76" spans="2:11" s="164" customFormat="1" ht="228.7" customHeight="1">
      <c r="B76" s="119">
        <v>41</v>
      </c>
      <c r="C76" s="345" t="s">
        <v>84</v>
      </c>
      <c r="D76" s="345"/>
      <c r="E76" s="345"/>
      <c r="F76" s="346" t="s">
        <v>85</v>
      </c>
      <c r="G76" s="346"/>
      <c r="H76" s="105" t="s">
        <v>81</v>
      </c>
      <c r="I76" s="119"/>
      <c r="J76" s="114"/>
      <c r="K76" s="119"/>
    </row>
    <row r="77" spans="2:11" s="164" customFormat="1" ht="228.7" customHeight="1">
      <c r="B77" s="119">
        <v>42</v>
      </c>
      <c r="C77" s="349" t="s">
        <v>86</v>
      </c>
      <c r="D77" s="349"/>
      <c r="E77" s="349"/>
      <c r="F77" s="346" t="s">
        <v>87</v>
      </c>
      <c r="G77" s="346"/>
      <c r="H77" s="105" t="s">
        <v>81</v>
      </c>
      <c r="I77" s="119"/>
      <c r="J77" s="114"/>
      <c r="K77" s="119"/>
    </row>
    <row r="78" spans="2:11" s="164" customFormat="1" ht="228.7" customHeight="1">
      <c r="B78" s="119">
        <v>43</v>
      </c>
      <c r="C78" s="345" t="s">
        <v>89</v>
      </c>
      <c r="D78" s="345"/>
      <c r="E78" s="345"/>
      <c r="F78" s="346" t="s">
        <v>87</v>
      </c>
      <c r="G78" s="346"/>
      <c r="H78" s="105" t="s">
        <v>27</v>
      </c>
      <c r="I78" s="119"/>
      <c r="J78" s="114"/>
      <c r="K78" s="119"/>
    </row>
    <row r="79" spans="2:11" s="164" customFormat="1" ht="201.05" customHeight="1">
      <c r="B79" s="119">
        <v>44</v>
      </c>
      <c r="C79" s="345" t="s">
        <v>91</v>
      </c>
      <c r="D79" s="345"/>
      <c r="E79" s="345"/>
      <c r="F79" s="346" t="s">
        <v>92</v>
      </c>
      <c r="G79" s="346"/>
      <c r="H79" s="105" t="s">
        <v>17</v>
      </c>
      <c r="I79" s="119"/>
      <c r="J79" s="114"/>
      <c r="K79" s="119"/>
    </row>
    <row r="80" spans="2:11" s="164" customFormat="1" ht="146.1" customHeight="1">
      <c r="B80" s="119">
        <v>45</v>
      </c>
      <c r="C80" s="345" t="s">
        <v>214</v>
      </c>
      <c r="D80" s="345"/>
      <c r="E80" s="345"/>
      <c r="F80" s="346" t="s">
        <v>94</v>
      </c>
      <c r="G80" s="346"/>
      <c r="H80" s="105" t="s">
        <v>215</v>
      </c>
      <c r="I80" s="172"/>
      <c r="J80" s="114"/>
      <c r="K80" s="119"/>
    </row>
    <row r="81" spans="2:11" s="164" customFormat="1" ht="161.55000000000001" customHeight="1">
      <c r="B81" s="119">
        <v>46</v>
      </c>
      <c r="C81" s="345" t="s">
        <v>216</v>
      </c>
      <c r="D81" s="345"/>
      <c r="E81" s="345"/>
      <c r="F81" s="346" t="s">
        <v>96</v>
      </c>
      <c r="G81" s="346"/>
      <c r="H81" s="105" t="s">
        <v>17</v>
      </c>
      <c r="I81" s="172">
        <v>0</v>
      </c>
      <c r="J81" s="114"/>
      <c r="K81" s="119"/>
    </row>
    <row r="82" spans="2:11" s="164" customFormat="1" ht="161.55000000000001" customHeight="1">
      <c r="B82" s="119">
        <v>47</v>
      </c>
      <c r="C82" s="345" t="s">
        <v>97</v>
      </c>
      <c r="D82" s="345"/>
      <c r="E82" s="345"/>
      <c r="F82" s="346" t="s">
        <v>98</v>
      </c>
      <c r="G82" s="346"/>
      <c r="H82" s="105" t="s">
        <v>78</v>
      </c>
      <c r="I82" s="172"/>
      <c r="J82" s="114"/>
      <c r="K82" s="119">
        <v>0</v>
      </c>
    </row>
    <row r="83" spans="2:11" s="164" customFormat="1" ht="136.44999999999999" customHeight="1">
      <c r="B83" s="119">
        <v>48</v>
      </c>
      <c r="C83" s="345" t="s">
        <v>99</v>
      </c>
      <c r="D83" s="345"/>
      <c r="E83" s="345"/>
      <c r="F83" s="347" t="s">
        <v>100</v>
      </c>
      <c r="G83" s="348"/>
      <c r="H83" s="119" t="s">
        <v>217</v>
      </c>
      <c r="I83" s="118"/>
      <c r="J83" s="118"/>
      <c r="K83" s="118"/>
    </row>
    <row r="84" spans="2:11" s="164" customFormat="1" ht="167.95" customHeight="1">
      <c r="B84" s="119">
        <v>49</v>
      </c>
      <c r="C84" s="349" t="s">
        <v>102</v>
      </c>
      <c r="D84" s="349"/>
      <c r="E84" s="349"/>
      <c r="F84" s="347" t="s">
        <v>258</v>
      </c>
      <c r="G84" s="348"/>
      <c r="H84" s="119" t="s">
        <v>15</v>
      </c>
      <c r="I84" s="119"/>
      <c r="J84" s="119"/>
      <c r="K84" s="119"/>
    </row>
    <row r="85" spans="2:11" s="164" customFormat="1" ht="176.95" customHeight="1">
      <c r="B85" s="119">
        <v>50</v>
      </c>
      <c r="C85" s="349" t="s">
        <v>104</v>
      </c>
      <c r="D85" s="349"/>
      <c r="E85" s="349"/>
      <c r="F85" s="347" t="s">
        <v>105</v>
      </c>
      <c r="G85" s="348"/>
      <c r="H85" s="119" t="s">
        <v>217</v>
      </c>
      <c r="I85" s="119"/>
      <c r="J85" s="119"/>
      <c r="K85" s="119"/>
    </row>
    <row r="86" spans="2:11" s="164" customFormat="1" ht="42.75" customHeight="1">
      <c r="B86" s="350" t="s">
        <v>219</v>
      </c>
      <c r="C86" s="351"/>
      <c r="D86" s="352"/>
      <c r="E86" s="120" t="s">
        <v>220</v>
      </c>
      <c r="F86" s="120"/>
      <c r="G86" s="120" t="s">
        <v>221</v>
      </c>
      <c r="H86" s="120" t="s">
        <v>222</v>
      </c>
      <c r="I86" s="120" t="s">
        <v>223</v>
      </c>
      <c r="J86" s="120" t="s">
        <v>5</v>
      </c>
      <c r="K86" s="120" t="s">
        <v>4</v>
      </c>
    </row>
    <row r="87" spans="2:11" s="164" customFormat="1">
      <c r="B87" s="344" t="s">
        <v>224</v>
      </c>
      <c r="C87" s="344"/>
      <c r="D87" s="344"/>
      <c r="E87" s="344"/>
      <c r="F87" s="108"/>
      <c r="G87" s="108"/>
      <c r="H87" s="108"/>
      <c r="I87" s="105"/>
      <c r="J87" s="121"/>
      <c r="K87" s="120"/>
    </row>
    <row r="88" spans="2:11" s="164" customFormat="1" ht="50.3" customHeight="1">
      <c r="B88" s="353"/>
      <c r="C88" s="353"/>
      <c r="D88" s="353"/>
      <c r="E88" s="113">
        <v>1</v>
      </c>
      <c r="F88" s="108"/>
      <c r="G88" s="105">
        <v>5</v>
      </c>
      <c r="H88" s="105">
        <v>3</v>
      </c>
      <c r="I88" s="111">
        <v>3</v>
      </c>
      <c r="J88" s="111">
        <f>I88*H88*G88</f>
        <v>45</v>
      </c>
      <c r="K88" s="120"/>
    </row>
    <row r="89" spans="2:11" s="164" customFormat="1" ht="50.3" customHeight="1">
      <c r="B89" s="365"/>
      <c r="C89" s="366"/>
      <c r="D89" s="367"/>
      <c r="E89" s="113">
        <v>2</v>
      </c>
      <c r="F89" s="108"/>
      <c r="G89" s="105">
        <v>2.5</v>
      </c>
      <c r="H89" s="105">
        <v>2</v>
      </c>
      <c r="I89" s="111">
        <v>2.5</v>
      </c>
      <c r="J89" s="111">
        <f>E89*G89*H89*I89</f>
        <v>25</v>
      </c>
      <c r="K89" s="120"/>
    </row>
    <row r="90" spans="2:11" s="164" customFormat="1" ht="50.3" customHeight="1">
      <c r="B90" s="365"/>
      <c r="C90" s="366"/>
      <c r="D90" s="367"/>
      <c r="E90" s="113">
        <v>1</v>
      </c>
      <c r="F90" s="108"/>
      <c r="G90" s="108">
        <v>2</v>
      </c>
      <c r="H90" s="108">
        <v>2</v>
      </c>
      <c r="I90" s="111">
        <v>3</v>
      </c>
      <c r="J90" s="111">
        <f>E90*G90*H90*I90</f>
        <v>12</v>
      </c>
      <c r="K90" s="120"/>
    </row>
    <row r="91" spans="2:11" s="164" customFormat="1">
      <c r="B91" s="341" t="s">
        <v>230</v>
      </c>
      <c r="C91" s="341"/>
      <c r="D91" s="341"/>
      <c r="E91" s="112"/>
      <c r="F91" s="108"/>
      <c r="J91" s="111">
        <f>(J88+J89+J90)*0.1</f>
        <v>8.2000000000000011</v>
      </c>
      <c r="K91" s="105"/>
    </row>
    <row r="92" spans="2:11" s="164" customFormat="1">
      <c r="B92" s="121"/>
      <c r="C92" s="105"/>
      <c r="D92" s="105" t="s">
        <v>227</v>
      </c>
      <c r="E92" s="108"/>
      <c r="F92" s="108"/>
      <c r="G92" s="108"/>
      <c r="H92" s="108"/>
      <c r="I92" s="105"/>
      <c r="J92" s="111">
        <f>SUM(J88:J91)</f>
        <v>90.2</v>
      </c>
      <c r="K92" s="105" t="s">
        <v>21</v>
      </c>
    </row>
    <row r="93" spans="2:11" s="164" customFormat="1">
      <c r="B93" s="121"/>
      <c r="C93" s="105"/>
      <c r="D93" s="105" t="s">
        <v>227</v>
      </c>
      <c r="E93" s="108"/>
      <c r="F93" s="108"/>
      <c r="G93" s="108"/>
      <c r="H93" s="108"/>
      <c r="I93" s="105"/>
      <c r="J93" s="111">
        <f>ROUNDUP(J92,0.5)</f>
        <v>91</v>
      </c>
      <c r="K93" s="105" t="s">
        <v>21</v>
      </c>
    </row>
    <row r="94" spans="2:11" s="164" customFormat="1" ht="48.05" customHeight="1">
      <c r="B94" s="340" t="s">
        <v>259</v>
      </c>
      <c r="C94" s="340"/>
      <c r="D94" s="340"/>
      <c r="E94" s="173"/>
      <c r="F94" s="173"/>
      <c r="G94" s="108"/>
      <c r="H94" s="108"/>
      <c r="I94" s="105"/>
      <c r="J94" s="174"/>
      <c r="K94" s="121"/>
    </row>
    <row r="95" spans="2:11" s="164" customFormat="1">
      <c r="B95" s="341" t="s">
        <v>225</v>
      </c>
      <c r="C95" s="341"/>
      <c r="D95" s="341"/>
      <c r="E95" s="174"/>
      <c r="F95" s="174"/>
      <c r="G95" s="108"/>
      <c r="H95" s="108"/>
      <c r="I95" s="105"/>
      <c r="J95" s="111">
        <f>J26</f>
        <v>2.2199999999999998</v>
      </c>
      <c r="K95" s="121"/>
    </row>
    <row r="96" spans="2:11" s="164" customFormat="1">
      <c r="B96" s="341" t="s">
        <v>230</v>
      </c>
      <c r="C96" s="341"/>
      <c r="D96" s="341"/>
      <c r="E96" s="174"/>
      <c r="F96" s="174"/>
      <c r="G96" s="108"/>
      <c r="H96" s="108"/>
      <c r="I96" s="105"/>
      <c r="J96" s="111">
        <f>J95*0.1</f>
        <v>0.22199999999999998</v>
      </c>
      <c r="K96" s="121"/>
    </row>
    <row r="97" spans="1:30" s="164" customFormat="1">
      <c r="B97" s="342" t="s">
        <v>227</v>
      </c>
      <c r="C97" s="342"/>
      <c r="D97" s="342"/>
      <c r="E97" s="174"/>
      <c r="F97" s="174"/>
      <c r="G97" s="108"/>
      <c r="H97" s="108"/>
      <c r="I97" s="105"/>
      <c r="J97" s="111">
        <f>SUM(J95:J96)</f>
        <v>2.4419999999999997</v>
      </c>
      <c r="K97" s="105" t="s">
        <v>25</v>
      </c>
    </row>
    <row r="98" spans="1:30" s="164" customFormat="1">
      <c r="B98" s="342" t="s">
        <v>227</v>
      </c>
      <c r="C98" s="342"/>
      <c r="D98" s="342"/>
      <c r="E98" s="174"/>
      <c r="F98" s="174"/>
      <c r="G98" s="108"/>
      <c r="H98" s="108"/>
      <c r="I98" s="105"/>
      <c r="J98" s="111">
        <f>ROUNDUP(J97,0)</f>
        <v>3</v>
      </c>
      <c r="K98" s="105" t="s">
        <v>25</v>
      </c>
    </row>
    <row r="99" spans="1:30" s="164" customFormat="1">
      <c r="B99" s="340" t="s">
        <v>295</v>
      </c>
      <c r="C99" s="340"/>
      <c r="D99" s="340"/>
      <c r="E99" s="173"/>
      <c r="F99" s="173"/>
      <c r="G99" s="108"/>
      <c r="H99" s="108"/>
      <c r="I99" s="105"/>
      <c r="J99" s="174"/>
      <c r="K99" s="121"/>
    </row>
    <row r="100" spans="1:30" s="164" customFormat="1">
      <c r="B100" s="341" t="s">
        <v>225</v>
      </c>
      <c r="C100" s="341"/>
      <c r="D100" s="341"/>
      <c r="E100" s="174"/>
      <c r="F100" s="174"/>
      <c r="G100" s="108"/>
      <c r="H100" s="108"/>
      <c r="I100" s="105"/>
      <c r="J100" s="249">
        <f>J29</f>
        <v>2.7999999999999997E-2</v>
      </c>
      <c r="K100" s="121"/>
    </row>
    <row r="101" spans="1:30" s="164" customFormat="1">
      <c r="B101" s="341" t="s">
        <v>230</v>
      </c>
      <c r="C101" s="341"/>
      <c r="D101" s="341"/>
      <c r="E101" s="174"/>
      <c r="F101" s="174"/>
      <c r="G101" s="108"/>
      <c r="H101" s="108"/>
      <c r="I101" s="105"/>
      <c r="J101" s="111">
        <f>J100*0.1</f>
        <v>2.8E-3</v>
      </c>
      <c r="K101" s="121"/>
    </row>
    <row r="102" spans="1:30" s="164" customFormat="1">
      <c r="B102" s="342" t="s">
        <v>227</v>
      </c>
      <c r="C102" s="342"/>
      <c r="D102" s="342"/>
      <c r="E102" s="174"/>
      <c r="F102" s="174"/>
      <c r="G102" s="108"/>
      <c r="H102" s="108"/>
      <c r="I102" s="105"/>
      <c r="J102" s="111">
        <f>SUM(J100:J101)</f>
        <v>3.0799999999999998E-2</v>
      </c>
      <c r="K102" s="105" t="s">
        <v>21</v>
      </c>
    </row>
    <row r="103" spans="1:30" s="164" customFormat="1">
      <c r="B103" s="342" t="s">
        <v>227</v>
      </c>
      <c r="C103" s="342"/>
      <c r="D103" s="342"/>
      <c r="E103" s="174"/>
      <c r="F103" s="174"/>
      <c r="G103" s="108"/>
      <c r="H103" s="108"/>
      <c r="I103" s="105"/>
      <c r="J103" s="111">
        <f>ROUNDUP(J102,0)</f>
        <v>1</v>
      </c>
      <c r="K103" s="105" t="s">
        <v>21</v>
      </c>
    </row>
    <row r="104" spans="1:30" s="108" customFormat="1">
      <c r="A104" s="175"/>
      <c r="B104" s="340" t="s">
        <v>260</v>
      </c>
      <c r="C104" s="340"/>
      <c r="D104" s="340"/>
      <c r="E104" s="173"/>
      <c r="F104" s="173"/>
      <c r="I104" s="105"/>
      <c r="J104" s="174"/>
      <c r="K104" s="121"/>
      <c r="L104" s="38"/>
      <c r="M104" s="38"/>
      <c r="N104" s="38"/>
      <c r="O104" s="38"/>
      <c r="P104" s="38"/>
      <c r="Q104" s="38"/>
      <c r="R104" s="38"/>
      <c r="S104" s="38"/>
      <c r="T104" s="38"/>
      <c r="U104" s="38"/>
      <c r="V104" s="38"/>
      <c r="W104" s="38"/>
      <c r="X104" s="38"/>
      <c r="Y104" s="38"/>
      <c r="Z104" s="38"/>
      <c r="AA104" s="38"/>
      <c r="AB104" s="38"/>
      <c r="AC104" s="38"/>
      <c r="AD104" s="38"/>
    </row>
    <row r="105" spans="1:30" s="108" customFormat="1">
      <c r="A105" s="38"/>
      <c r="B105" s="341" t="s">
        <v>225</v>
      </c>
      <c r="C105" s="341"/>
      <c r="D105" s="341"/>
      <c r="E105" s="174"/>
      <c r="F105" s="174"/>
      <c r="I105" s="105"/>
      <c r="J105" s="111">
        <f>J22</f>
        <v>7</v>
      </c>
      <c r="K105" s="121"/>
      <c r="L105" s="38"/>
      <c r="M105" s="38"/>
      <c r="N105" s="38"/>
      <c r="O105" s="38"/>
      <c r="P105" s="38"/>
      <c r="Q105" s="38"/>
      <c r="R105" s="38"/>
      <c r="S105" s="38"/>
      <c r="T105" s="38"/>
      <c r="U105" s="38"/>
      <c r="V105" s="38"/>
      <c r="W105" s="38"/>
      <c r="X105" s="38"/>
      <c r="Y105" s="38"/>
      <c r="Z105" s="38"/>
      <c r="AA105" s="38"/>
      <c r="AB105" s="38"/>
      <c r="AC105" s="38"/>
      <c r="AD105" s="38"/>
    </row>
    <row r="106" spans="1:30">
      <c r="B106" s="341" t="s">
        <v>230</v>
      </c>
      <c r="C106" s="341"/>
      <c r="D106" s="341"/>
      <c r="E106" s="174"/>
      <c r="F106" s="174"/>
      <c r="G106" s="108"/>
      <c r="H106" s="108"/>
      <c r="I106" s="105"/>
      <c r="J106" s="111">
        <f>J105*0.1</f>
        <v>0.70000000000000007</v>
      </c>
      <c r="K106" s="121"/>
    </row>
    <row r="107" spans="1:30">
      <c r="B107" s="342" t="s">
        <v>227</v>
      </c>
      <c r="C107" s="342"/>
      <c r="D107" s="342"/>
      <c r="E107" s="174"/>
      <c r="F107" s="174"/>
      <c r="G107" s="108"/>
      <c r="H107" s="108"/>
      <c r="I107" s="105"/>
      <c r="J107" s="111">
        <f>SUM(J105:J106)</f>
        <v>7.7</v>
      </c>
      <c r="K107" s="105" t="s">
        <v>81</v>
      </c>
    </row>
    <row r="108" spans="1:30">
      <c r="B108" s="342" t="s">
        <v>227</v>
      </c>
      <c r="C108" s="342"/>
      <c r="D108" s="342"/>
      <c r="E108" s="174"/>
      <c r="F108" s="174"/>
      <c r="G108" s="108"/>
      <c r="H108" s="108"/>
      <c r="I108" s="105"/>
      <c r="J108" s="111">
        <f>ROUNDUP(J107,0)</f>
        <v>8</v>
      </c>
      <c r="K108" s="105" t="s">
        <v>81</v>
      </c>
    </row>
  </sheetData>
  <mergeCells count="139">
    <mergeCell ref="E9:K9"/>
    <mergeCell ref="G13:I13"/>
    <mergeCell ref="B15:K15"/>
    <mergeCell ref="B33:J33"/>
    <mergeCell ref="C35:E35"/>
    <mergeCell ref="F35:G35"/>
    <mergeCell ref="C36:E36"/>
    <mergeCell ref="F36:G36"/>
    <mergeCell ref="C37:E37"/>
    <mergeCell ref="F37:G37"/>
    <mergeCell ref="B13:B14"/>
    <mergeCell ref="B16:B17"/>
    <mergeCell ref="C13:C14"/>
    <mergeCell ref="C16:C19"/>
    <mergeCell ref="D13:D14"/>
    <mergeCell ref="D16:D19"/>
    <mergeCell ref="E13:E14"/>
    <mergeCell ref="E16:E17"/>
    <mergeCell ref="J13:J14"/>
    <mergeCell ref="K13:K14"/>
    <mergeCell ref="K16:K19"/>
    <mergeCell ref="K20:K21"/>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C82:E82"/>
    <mergeCell ref="F82:G82"/>
    <mergeCell ref="C83:E83"/>
    <mergeCell ref="F83:G83"/>
    <mergeCell ref="C84:E84"/>
    <mergeCell ref="F84:G84"/>
    <mergeCell ref="C85:E85"/>
    <mergeCell ref="F85:G85"/>
    <mergeCell ref="B86:D86"/>
    <mergeCell ref="B87:E87"/>
    <mergeCell ref="B88:D88"/>
    <mergeCell ref="B89:D89"/>
    <mergeCell ref="B90:D90"/>
    <mergeCell ref="B91:D91"/>
    <mergeCell ref="B94:D94"/>
    <mergeCell ref="B95:D95"/>
    <mergeCell ref="B96:D96"/>
    <mergeCell ref="B97:D97"/>
    <mergeCell ref="B98:D98"/>
    <mergeCell ref="B99:D99"/>
    <mergeCell ref="B100:D100"/>
    <mergeCell ref="B101:D101"/>
    <mergeCell ref="B102:D102"/>
    <mergeCell ref="B103:D103"/>
    <mergeCell ref="B104:D104"/>
    <mergeCell ref="B105:D105"/>
    <mergeCell ref="B106:D106"/>
    <mergeCell ref="B107:D107"/>
    <mergeCell ref="B108:D108"/>
  </mergeCells>
  <pageMargins left="0.75" right="0.75" top="1" bottom="1" header="0.5" footer="0.5"/>
  <pageSetup scale="36" orientation="portrait" r:id="rId1"/>
  <colBreaks count="1" manualBreakCount="1">
    <brk id="1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B2:K103"/>
  <sheetViews>
    <sheetView view="pageBreakPreview" zoomScale="74" zoomScaleNormal="100" workbookViewId="0"/>
  </sheetViews>
  <sheetFormatPr defaultColWidth="8.88671875" defaultRowHeight="14.8"/>
  <cols>
    <col min="1" max="1" width="8.88671875" style="2"/>
    <col min="2" max="2" width="23.2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296</v>
      </c>
    </row>
    <row r="3" spans="2:11" ht="21.05" customHeight="1">
      <c r="B3" s="5" t="s">
        <v>118</v>
      </c>
      <c r="C3" s="7"/>
      <c r="E3" s="2" t="s">
        <v>297</v>
      </c>
    </row>
    <row r="4" spans="2:11" ht="21.05" customHeight="1">
      <c r="B4" s="5" t="s">
        <v>119</v>
      </c>
      <c r="C4" s="8" t="s">
        <v>298</v>
      </c>
      <c r="E4" s="2">
        <v>14.8</v>
      </c>
      <c r="F4" s="250" t="s">
        <v>750</v>
      </c>
    </row>
    <row r="5" spans="2:11" ht="21.05" customHeight="1">
      <c r="B5" s="5" t="s">
        <v>122</v>
      </c>
      <c r="C5" s="7" t="s">
        <v>299</v>
      </c>
      <c r="E5" s="2">
        <v>14.5</v>
      </c>
      <c r="F5" s="250" t="s">
        <v>751</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301</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19" t="s">
        <v>137</v>
      </c>
      <c r="H13" s="319"/>
      <c r="I13" s="319"/>
      <c r="J13" s="319" t="s">
        <v>138</v>
      </c>
      <c r="K13" s="319" t="s">
        <v>139</v>
      </c>
    </row>
    <row r="14" spans="2:11" ht="14.95" customHeight="1">
      <c r="B14" s="319"/>
      <c r="C14" s="319"/>
      <c r="D14" s="319"/>
      <c r="E14" s="319"/>
      <c r="F14" s="12" t="s">
        <v>140</v>
      </c>
      <c r="G14" s="12" t="s">
        <v>141</v>
      </c>
      <c r="H14" s="12" t="s">
        <v>142</v>
      </c>
      <c r="I14" s="12" t="s">
        <v>143</v>
      </c>
      <c r="J14" s="319"/>
      <c r="K14" s="319"/>
    </row>
    <row r="15" spans="2:11" ht="48.05" customHeight="1">
      <c r="B15" s="16" t="s">
        <v>144</v>
      </c>
      <c r="C15" s="8" t="s">
        <v>145</v>
      </c>
      <c r="D15" s="16" t="s">
        <v>146</v>
      </c>
      <c r="E15" s="8" t="s">
        <v>302</v>
      </c>
      <c r="F15" s="8">
        <v>2</v>
      </c>
      <c r="G15" s="8">
        <v>5.5</v>
      </c>
      <c r="H15" s="8"/>
      <c r="I15" s="14"/>
      <c r="J15" s="8">
        <f>F15*G15</f>
        <v>11</v>
      </c>
      <c r="K15" s="8" t="s">
        <v>148</v>
      </c>
    </row>
    <row r="16" spans="2:11">
      <c r="B16" s="14" t="s">
        <v>303</v>
      </c>
      <c r="C16" s="8" t="s">
        <v>304</v>
      </c>
      <c r="D16" s="8" t="s">
        <v>305</v>
      </c>
      <c r="E16" s="13" t="s">
        <v>303</v>
      </c>
      <c r="F16" s="8">
        <v>1</v>
      </c>
      <c r="G16" s="8"/>
      <c r="H16" s="13"/>
      <c r="I16" s="13"/>
      <c r="J16" s="251">
        <v>8</v>
      </c>
      <c r="K16" s="252" t="s">
        <v>306</v>
      </c>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56.1" customHeight="1">
      <c r="B20" s="6"/>
      <c r="C20" s="377" t="s">
        <v>307</v>
      </c>
      <c r="D20" s="378"/>
      <c r="E20" s="6"/>
      <c r="F20" s="6"/>
      <c r="G20" s="15"/>
      <c r="H20" s="13"/>
      <c r="I20" s="7" t="s">
        <v>81</v>
      </c>
      <c r="J20" s="21">
        <f>+J15</f>
        <v>11</v>
      </c>
      <c r="K20" s="14"/>
    </row>
    <row r="21" spans="2:11" ht="22.35" customHeight="1">
      <c r="B21" s="6"/>
      <c r="C21" s="17"/>
      <c r="D21" s="14"/>
      <c r="E21" s="16"/>
      <c r="F21" s="16"/>
      <c r="G21" s="8"/>
      <c r="H21" s="8"/>
      <c r="I21" s="7"/>
      <c r="J21" s="21"/>
      <c r="K21" s="14"/>
    </row>
    <row r="22" spans="2:11" ht="22.35" customHeight="1">
      <c r="B22" s="6"/>
      <c r="C22" s="17"/>
      <c r="D22" s="14"/>
      <c r="E22" s="16"/>
      <c r="F22" s="16"/>
      <c r="G22" s="8"/>
      <c r="H22" s="8"/>
      <c r="I22" s="7"/>
      <c r="J22" s="21"/>
      <c r="K22" s="14"/>
    </row>
    <row r="23" spans="2:11" ht="22.35" customHeight="1">
      <c r="B23" s="6"/>
      <c r="C23" s="17"/>
      <c r="D23" s="14"/>
      <c r="E23" s="16"/>
      <c r="F23" s="16"/>
      <c r="G23" s="8"/>
      <c r="H23" s="8"/>
      <c r="I23" s="7"/>
      <c r="J23" s="21"/>
      <c r="K23" s="14"/>
    </row>
    <row r="24" spans="2:11" ht="22.35" customHeight="1">
      <c r="B24" s="6"/>
      <c r="C24" s="322"/>
      <c r="D24" s="322"/>
      <c r="E24" s="16"/>
      <c r="F24" s="16"/>
      <c r="G24" s="8"/>
      <c r="H24" s="8"/>
      <c r="I24" s="7"/>
      <c r="J24" s="21"/>
      <c r="K24" s="14"/>
    </row>
    <row r="25" spans="2:11" ht="22.35" customHeight="1">
      <c r="B25" s="6"/>
      <c r="C25" s="379"/>
      <c r="D25" s="379"/>
      <c r="E25" s="16"/>
      <c r="F25" s="16"/>
      <c r="G25" s="8"/>
      <c r="H25" s="8"/>
      <c r="I25" s="7"/>
      <c r="J25" s="21"/>
      <c r="K25" s="14"/>
    </row>
    <row r="26" spans="2:11" ht="22.35" customHeight="1">
      <c r="B26" s="14"/>
      <c r="C26" s="323"/>
      <c r="D26" s="323"/>
      <c r="E26" s="13"/>
      <c r="F26" s="13" t="s">
        <v>308</v>
      </c>
      <c r="G26" s="13">
        <f>J16</f>
        <v>8</v>
      </c>
      <c r="H26" s="13"/>
      <c r="I26" s="13"/>
      <c r="J26" s="21"/>
      <c r="K26" s="14"/>
    </row>
    <row r="27" spans="2:11" ht="21.7" customHeight="1">
      <c r="B27" s="14"/>
      <c r="C27" s="13"/>
      <c r="D27" s="13"/>
      <c r="E27" s="13"/>
      <c r="F27" s="13"/>
      <c r="G27" s="13"/>
      <c r="H27" s="13"/>
      <c r="I27" s="13"/>
      <c r="J27" s="21"/>
      <c r="K27" s="24"/>
    </row>
    <row r="28" spans="2:11" ht="21.7" customHeight="1">
      <c r="B28" s="16"/>
      <c r="C28" s="13"/>
      <c r="D28" s="13"/>
      <c r="E28" s="13"/>
      <c r="F28" s="13"/>
      <c r="G28" s="13"/>
      <c r="H28" s="13"/>
      <c r="I28" s="13"/>
      <c r="J28" s="21"/>
      <c r="K28" s="24"/>
    </row>
    <row r="29" spans="2:11">
      <c r="B29" s="16"/>
      <c r="C29" s="16"/>
      <c r="D29" s="16"/>
      <c r="E29" s="16"/>
      <c r="F29" s="16"/>
      <c r="G29" s="13"/>
      <c r="H29" s="13"/>
      <c r="I29" s="13"/>
      <c r="J29" s="24"/>
      <c r="K29" s="14"/>
    </row>
    <row r="30" spans="2:11">
      <c r="B30" s="14"/>
      <c r="C30" s="8"/>
      <c r="D30" s="8"/>
      <c r="E30" s="13"/>
      <c r="F30" s="13"/>
      <c r="G30" s="13"/>
      <c r="H30" s="13"/>
      <c r="I30" s="13"/>
      <c r="J30" s="13"/>
      <c r="K30" s="14"/>
    </row>
    <row r="31" spans="2:11">
      <c r="B31" s="324" t="s">
        <v>171</v>
      </c>
      <c r="C31" s="324"/>
      <c r="D31" s="324"/>
      <c r="E31" s="324"/>
      <c r="F31" s="324"/>
      <c r="G31" s="324"/>
      <c r="H31" s="324"/>
      <c r="I31" s="324"/>
      <c r="J31" s="324"/>
      <c r="K31" s="14"/>
    </row>
    <row r="32" spans="2:11">
      <c r="B32" s="8"/>
      <c r="C32" s="8"/>
      <c r="D32" s="8"/>
      <c r="E32" s="13"/>
      <c r="F32" s="13"/>
      <c r="G32" s="13"/>
      <c r="H32" s="13"/>
      <c r="I32" s="13"/>
      <c r="J32" s="13"/>
      <c r="K32" s="14"/>
    </row>
    <row r="33" spans="2:11" s="1" customFormat="1" ht="29.1" customHeight="1">
      <c r="B33" s="6" t="s">
        <v>1</v>
      </c>
      <c r="C33" s="337" t="s">
        <v>2</v>
      </c>
      <c r="D33" s="337"/>
      <c r="E33" s="337"/>
      <c r="F33" s="337" t="s">
        <v>3</v>
      </c>
      <c r="G33" s="337"/>
      <c r="H33" s="7" t="s">
        <v>4</v>
      </c>
      <c r="I33" s="7" t="s">
        <v>5</v>
      </c>
      <c r="J33" s="7" t="s">
        <v>172</v>
      </c>
      <c r="K33" s="7" t="s">
        <v>173</v>
      </c>
    </row>
    <row r="34" spans="2:11" s="1" customFormat="1" ht="162" customHeight="1">
      <c r="B34" s="16">
        <v>1</v>
      </c>
      <c r="C34" s="328" t="s">
        <v>174</v>
      </c>
      <c r="D34" s="329"/>
      <c r="E34" s="329"/>
      <c r="F34" s="330" t="s">
        <v>8</v>
      </c>
      <c r="G34" s="330"/>
      <c r="H34" s="8" t="s">
        <v>175</v>
      </c>
      <c r="I34" s="22">
        <v>1</v>
      </c>
      <c r="J34" s="23"/>
      <c r="K34" s="16"/>
    </row>
    <row r="35" spans="2:11" s="1" customFormat="1" ht="209.6" customHeight="1">
      <c r="B35" s="16">
        <v>2</v>
      </c>
      <c r="C35" s="328" t="s">
        <v>176</v>
      </c>
      <c r="D35" s="329"/>
      <c r="E35" s="329"/>
      <c r="F35" s="330" t="s">
        <v>11</v>
      </c>
      <c r="G35" s="330"/>
      <c r="H35" s="16" t="s">
        <v>12</v>
      </c>
      <c r="I35" s="16"/>
      <c r="J35" s="23"/>
      <c r="K35" s="16"/>
    </row>
    <row r="36" spans="2:11" s="1" customFormat="1" ht="236.6" customHeight="1">
      <c r="B36" s="16">
        <v>3</v>
      </c>
      <c r="C36" s="328" t="s">
        <v>177</v>
      </c>
      <c r="D36" s="329"/>
      <c r="E36" s="329"/>
      <c r="F36" s="330" t="s">
        <v>14</v>
      </c>
      <c r="G36" s="330"/>
      <c r="H36" s="16" t="s">
        <v>15</v>
      </c>
      <c r="I36" s="16"/>
      <c r="J36" s="23"/>
      <c r="K36" s="16"/>
    </row>
    <row r="37" spans="2:11" s="1" customFormat="1" ht="194.95" customHeight="1">
      <c r="B37" s="16">
        <v>4</v>
      </c>
      <c r="C37" s="328" t="s">
        <v>178</v>
      </c>
      <c r="D37" s="329"/>
      <c r="E37" s="329"/>
      <c r="F37" s="330" t="s">
        <v>16</v>
      </c>
      <c r="G37" s="330"/>
      <c r="H37" s="16" t="s">
        <v>17</v>
      </c>
      <c r="I37" s="16"/>
      <c r="J37" s="23"/>
      <c r="K37" s="16"/>
    </row>
    <row r="38" spans="2:11" s="1" customFormat="1" ht="88.4" customHeight="1">
      <c r="B38" s="16">
        <v>5</v>
      </c>
      <c r="C38" s="328" t="s">
        <v>179</v>
      </c>
      <c r="D38" s="329"/>
      <c r="E38" s="329"/>
      <c r="F38" s="330" t="s">
        <v>112</v>
      </c>
      <c r="G38" s="330"/>
      <c r="H38" s="16" t="s">
        <v>12</v>
      </c>
      <c r="I38" s="22"/>
      <c r="J38" s="23"/>
      <c r="K38" s="16"/>
    </row>
    <row r="39" spans="2:11" s="1" customFormat="1" ht="272.60000000000002" customHeight="1">
      <c r="B39" s="16">
        <v>6</v>
      </c>
      <c r="C39" s="328" t="s">
        <v>180</v>
      </c>
      <c r="D39" s="329"/>
      <c r="E39" s="329"/>
      <c r="F39" s="330" t="s">
        <v>20</v>
      </c>
      <c r="G39" s="330"/>
      <c r="H39" s="8" t="s">
        <v>21</v>
      </c>
      <c r="I39" s="22">
        <f>J89</f>
        <v>72</v>
      </c>
      <c r="J39" s="23"/>
      <c r="K39" s="16"/>
    </row>
    <row r="40" spans="2:11" s="1" customFormat="1" ht="192.05" customHeight="1">
      <c r="B40" s="16">
        <v>7</v>
      </c>
      <c r="C40" s="328" t="s">
        <v>181</v>
      </c>
      <c r="D40" s="329"/>
      <c r="E40" s="329"/>
      <c r="F40" s="330" t="s">
        <v>22</v>
      </c>
      <c r="G40" s="330"/>
      <c r="H40" s="8" t="s">
        <v>23</v>
      </c>
      <c r="I40" s="16"/>
      <c r="J40" s="23"/>
      <c r="K40" s="16"/>
    </row>
    <row r="41" spans="2:11" s="1" customFormat="1" ht="232.75" customHeight="1">
      <c r="B41" s="16">
        <v>8</v>
      </c>
      <c r="C41" s="328" t="s">
        <v>182</v>
      </c>
      <c r="D41" s="329"/>
      <c r="E41" s="329"/>
      <c r="F41" s="330" t="s">
        <v>183</v>
      </c>
      <c r="G41" s="330"/>
      <c r="H41" s="8" t="s">
        <v>25</v>
      </c>
      <c r="I41" s="16"/>
      <c r="J41" s="23"/>
      <c r="K41" s="16"/>
    </row>
    <row r="42" spans="2:11" s="1" customFormat="1" ht="292.35000000000002" customHeight="1">
      <c r="B42" s="16">
        <v>9</v>
      </c>
      <c r="C42" s="328" t="s">
        <v>184</v>
      </c>
      <c r="D42" s="329"/>
      <c r="E42" s="329"/>
      <c r="F42" s="330" t="s">
        <v>26</v>
      </c>
      <c r="G42" s="330"/>
      <c r="H42" s="8" t="s">
        <v>27</v>
      </c>
      <c r="I42" s="16"/>
      <c r="J42" s="23"/>
      <c r="K42" s="16"/>
    </row>
    <row r="43" spans="2:11" s="1" customFormat="1" ht="262.8" customHeight="1">
      <c r="B43" s="16">
        <v>10</v>
      </c>
      <c r="C43" s="328" t="s">
        <v>185</v>
      </c>
      <c r="D43" s="329"/>
      <c r="E43" s="329"/>
      <c r="F43" s="330" t="s">
        <v>29</v>
      </c>
      <c r="G43" s="330"/>
      <c r="H43" s="8" t="s">
        <v>27</v>
      </c>
      <c r="I43" s="16"/>
      <c r="J43" s="23"/>
      <c r="K43" s="16"/>
    </row>
    <row r="44" spans="2:11" s="1" customFormat="1" ht="248.95" customHeight="1">
      <c r="B44" s="16">
        <v>11</v>
      </c>
      <c r="C44" s="328" t="s">
        <v>186</v>
      </c>
      <c r="D44" s="329"/>
      <c r="E44" s="329"/>
      <c r="F44" s="330" t="s">
        <v>31</v>
      </c>
      <c r="G44" s="330"/>
      <c r="H44" s="8" t="s">
        <v>27</v>
      </c>
      <c r="I44" s="16"/>
      <c r="J44" s="23"/>
      <c r="K44" s="16"/>
    </row>
    <row r="45" spans="2:11" s="1" customFormat="1" ht="145.80000000000001" customHeight="1">
      <c r="B45" s="16">
        <v>12</v>
      </c>
      <c r="C45" s="328" t="s">
        <v>187</v>
      </c>
      <c r="D45" s="329"/>
      <c r="E45" s="329"/>
      <c r="F45" s="330" t="s">
        <v>33</v>
      </c>
      <c r="G45" s="330"/>
      <c r="H45" s="8" t="s">
        <v>27</v>
      </c>
      <c r="I45" s="16"/>
      <c r="J45" s="23"/>
      <c r="K45" s="16"/>
    </row>
    <row r="46" spans="2:11" s="1" customFormat="1" ht="282.7" customHeight="1">
      <c r="B46" s="16">
        <v>13</v>
      </c>
      <c r="C46" s="328" t="s">
        <v>188</v>
      </c>
      <c r="D46" s="329"/>
      <c r="E46" s="329"/>
      <c r="F46" s="330" t="s">
        <v>35</v>
      </c>
      <c r="G46" s="330"/>
      <c r="H46" s="8" t="s">
        <v>27</v>
      </c>
      <c r="I46" s="16"/>
      <c r="J46" s="23"/>
      <c r="K46" s="16"/>
    </row>
    <row r="47" spans="2:11" s="1" customFormat="1" ht="166.85" customHeight="1">
      <c r="B47" s="16">
        <v>14</v>
      </c>
      <c r="C47" s="328" t="s">
        <v>189</v>
      </c>
      <c r="D47" s="329"/>
      <c r="E47" s="329"/>
      <c r="F47" s="330" t="s">
        <v>37</v>
      </c>
      <c r="G47" s="330"/>
      <c r="H47" s="8" t="s">
        <v>27</v>
      </c>
      <c r="I47" s="16"/>
      <c r="J47" s="23"/>
      <c r="K47" s="16"/>
    </row>
    <row r="48" spans="2:11" s="1" customFormat="1" ht="270.64999999999998" customHeight="1">
      <c r="B48" s="16">
        <v>15</v>
      </c>
      <c r="C48" s="328" t="s">
        <v>190</v>
      </c>
      <c r="D48" s="329"/>
      <c r="E48" s="329"/>
      <c r="F48" s="330" t="s">
        <v>39</v>
      </c>
      <c r="G48" s="330"/>
      <c r="H48" s="16" t="s">
        <v>12</v>
      </c>
      <c r="I48" s="16"/>
      <c r="J48" s="23"/>
      <c r="K48" s="16"/>
    </row>
    <row r="49" spans="2:11" s="1" customFormat="1" ht="200.6" customHeight="1">
      <c r="B49" s="16">
        <v>16</v>
      </c>
      <c r="C49" s="328" t="s">
        <v>191</v>
      </c>
      <c r="D49" s="329"/>
      <c r="E49" s="329"/>
      <c r="F49" s="330" t="s">
        <v>40</v>
      </c>
      <c r="G49" s="330"/>
      <c r="H49" s="16"/>
      <c r="I49" s="16"/>
      <c r="J49" s="23"/>
      <c r="K49" s="16"/>
    </row>
    <row r="50" spans="2:11" s="1" customFormat="1" ht="52.75" customHeight="1">
      <c r="B50" s="16">
        <v>17</v>
      </c>
      <c r="C50" s="328" t="s">
        <v>41</v>
      </c>
      <c r="D50" s="328"/>
      <c r="E50" s="328"/>
      <c r="F50" s="330" t="s">
        <v>192</v>
      </c>
      <c r="G50" s="330"/>
      <c r="H50" s="7"/>
      <c r="I50" s="16"/>
      <c r="J50" s="23"/>
      <c r="K50" s="16"/>
    </row>
    <row r="51" spans="2:11" s="1" customFormat="1" ht="86.95" customHeight="1">
      <c r="B51" s="16">
        <v>18</v>
      </c>
      <c r="C51" s="328" t="s">
        <v>193</v>
      </c>
      <c r="D51" s="329"/>
      <c r="E51" s="329"/>
      <c r="F51" s="330" t="s">
        <v>43</v>
      </c>
      <c r="G51" s="330"/>
      <c r="H51" s="16" t="s">
        <v>12</v>
      </c>
      <c r="I51" s="16"/>
      <c r="J51" s="23"/>
      <c r="K51" s="16"/>
    </row>
    <row r="52" spans="2:11" s="1" customFormat="1" ht="163.44999999999999" customHeight="1">
      <c r="B52" s="16">
        <v>19</v>
      </c>
      <c r="C52" s="328" t="s">
        <v>194</v>
      </c>
      <c r="D52" s="329"/>
      <c r="E52" s="329"/>
      <c r="F52" s="330" t="s">
        <v>45</v>
      </c>
      <c r="G52" s="330"/>
      <c r="H52" s="16" t="s">
        <v>12</v>
      </c>
      <c r="I52" s="22"/>
      <c r="J52" s="23"/>
      <c r="K52" s="8"/>
    </row>
    <row r="53" spans="2:11" s="1" customFormat="1" ht="122.5" customHeight="1">
      <c r="B53" s="16">
        <v>20</v>
      </c>
      <c r="C53" s="328" t="s">
        <v>195</v>
      </c>
      <c r="D53" s="329"/>
      <c r="E53" s="329"/>
      <c r="F53" s="330" t="s">
        <v>47</v>
      </c>
      <c r="G53" s="330"/>
      <c r="H53" s="16" t="s">
        <v>12</v>
      </c>
      <c r="I53" s="22">
        <f>0</f>
        <v>0</v>
      </c>
      <c r="J53" s="23"/>
      <c r="K53" s="16"/>
    </row>
    <row r="54" spans="2:11" s="1" customFormat="1" ht="103.85" customHeight="1">
      <c r="B54" s="16">
        <v>21</v>
      </c>
      <c r="C54" s="328" t="s">
        <v>196</v>
      </c>
      <c r="D54" s="329"/>
      <c r="E54" s="329"/>
      <c r="F54" s="330" t="s">
        <v>48</v>
      </c>
      <c r="G54" s="330"/>
      <c r="H54" s="16" t="s">
        <v>12</v>
      </c>
      <c r="I54" s="22">
        <f>0</f>
        <v>0</v>
      </c>
      <c r="J54" s="23"/>
      <c r="K54" s="16"/>
    </row>
    <row r="55" spans="2:11" s="1" customFormat="1" ht="214.75" customHeight="1">
      <c r="B55" s="16">
        <v>22</v>
      </c>
      <c r="C55" s="328" t="s">
        <v>197</v>
      </c>
      <c r="D55" s="329"/>
      <c r="E55" s="329"/>
      <c r="F55" s="330" t="s">
        <v>50</v>
      </c>
      <c r="G55" s="330"/>
      <c r="H55" s="16" t="s">
        <v>12</v>
      </c>
      <c r="I55" s="16"/>
      <c r="J55" s="23"/>
      <c r="K55" s="16"/>
    </row>
    <row r="56" spans="2:11" s="1" customFormat="1" ht="32.15" customHeight="1">
      <c r="B56" s="16">
        <v>23</v>
      </c>
      <c r="C56" s="328" t="s">
        <v>51</v>
      </c>
      <c r="D56" s="328"/>
      <c r="E56" s="328"/>
      <c r="F56" s="330"/>
      <c r="G56" s="330"/>
      <c r="H56" s="6"/>
      <c r="I56" s="16"/>
      <c r="J56" s="23"/>
      <c r="K56" s="16"/>
    </row>
    <row r="57" spans="2:11" s="1" customFormat="1" ht="64.45" customHeight="1">
      <c r="B57" s="16">
        <v>24</v>
      </c>
      <c r="C57" s="328" t="s">
        <v>198</v>
      </c>
      <c r="D57" s="329"/>
      <c r="E57" s="329"/>
      <c r="F57" s="330" t="s">
        <v>54</v>
      </c>
      <c r="G57" s="330"/>
      <c r="H57" s="16"/>
      <c r="I57" s="16"/>
      <c r="J57" s="23"/>
      <c r="K57" s="14"/>
    </row>
    <row r="58" spans="2:11" s="1" customFormat="1" ht="102.7" customHeight="1">
      <c r="B58" s="16">
        <v>25</v>
      </c>
      <c r="C58" s="328" t="s">
        <v>199</v>
      </c>
      <c r="D58" s="329"/>
      <c r="E58" s="329"/>
      <c r="F58" s="330" t="s">
        <v>55</v>
      </c>
      <c r="G58" s="330"/>
      <c r="H58" s="8" t="s">
        <v>27</v>
      </c>
      <c r="I58" s="22"/>
      <c r="J58" s="23"/>
      <c r="K58" s="8"/>
    </row>
    <row r="59" spans="2:11" s="1" customFormat="1" ht="216.65" customHeight="1">
      <c r="B59" s="16">
        <v>26</v>
      </c>
      <c r="C59" s="328" t="s">
        <v>200</v>
      </c>
      <c r="D59" s="329"/>
      <c r="E59" s="329"/>
      <c r="F59" s="330" t="s">
        <v>56</v>
      </c>
      <c r="G59" s="330"/>
      <c r="H59" s="8" t="s">
        <v>27</v>
      </c>
      <c r="I59" s="16"/>
      <c r="J59" s="23"/>
      <c r="K59" s="16"/>
    </row>
    <row r="60" spans="2:11" s="1" customFormat="1" ht="180.65" customHeight="1">
      <c r="B60" s="16">
        <v>27</v>
      </c>
      <c r="C60" s="328" t="s">
        <v>201</v>
      </c>
      <c r="D60" s="329"/>
      <c r="E60" s="329"/>
      <c r="F60" s="330" t="s">
        <v>57</v>
      </c>
      <c r="G60" s="330"/>
      <c r="H60" s="8" t="s">
        <v>27</v>
      </c>
      <c r="J60" s="23"/>
      <c r="K60" s="16"/>
    </row>
    <row r="61" spans="2:11" s="1" customFormat="1" ht="153" customHeight="1">
      <c r="B61" s="16">
        <v>28</v>
      </c>
      <c r="C61" s="329" t="s">
        <v>202</v>
      </c>
      <c r="D61" s="329"/>
      <c r="E61" s="329"/>
      <c r="F61" s="330" t="s">
        <v>203</v>
      </c>
      <c r="G61" s="330"/>
      <c r="H61" s="8" t="s">
        <v>12</v>
      </c>
      <c r="I61" s="22">
        <f>J96</f>
        <v>13</v>
      </c>
      <c r="J61" s="23"/>
      <c r="K61" s="16"/>
    </row>
    <row r="62" spans="2:11" s="1" customFormat="1" ht="111.7" customHeight="1">
      <c r="B62" s="16">
        <v>29</v>
      </c>
      <c r="C62" s="328" t="s">
        <v>204</v>
      </c>
      <c r="D62" s="329"/>
      <c r="E62" s="329"/>
      <c r="F62" s="330" t="s">
        <v>60</v>
      </c>
      <c r="G62" s="330"/>
      <c r="H62" s="8" t="s">
        <v>12</v>
      </c>
      <c r="I62" s="22">
        <f>J100</f>
        <v>8.8000000000000007</v>
      </c>
      <c r="J62" s="23"/>
      <c r="K62" s="16"/>
    </row>
    <row r="63" spans="2:11" s="1" customFormat="1" ht="241.75" customHeight="1">
      <c r="B63" s="16">
        <v>30</v>
      </c>
      <c r="C63" s="328" t="s">
        <v>205</v>
      </c>
      <c r="D63" s="329"/>
      <c r="E63" s="329"/>
      <c r="F63" s="330" t="s">
        <v>62</v>
      </c>
      <c r="G63" s="330"/>
      <c r="H63" s="8" t="s">
        <v>27</v>
      </c>
      <c r="I63" s="224">
        <f>(I62/0.3)</f>
        <v>29.333333333333336</v>
      </c>
      <c r="J63" s="23"/>
      <c r="K63" s="16"/>
    </row>
    <row r="64" spans="2:11" s="1" customFormat="1" ht="248.95" customHeight="1">
      <c r="B64" s="16">
        <v>31</v>
      </c>
      <c r="C64" s="329" t="s">
        <v>206</v>
      </c>
      <c r="D64" s="329"/>
      <c r="E64" s="329"/>
      <c r="F64" s="330" t="s">
        <v>64</v>
      </c>
      <c r="G64" s="330"/>
      <c r="H64" s="8" t="s">
        <v>65</v>
      </c>
      <c r="I64" s="225">
        <f>I63*0.5</f>
        <v>14.666666666666668</v>
      </c>
      <c r="J64" s="23"/>
      <c r="K64" s="16"/>
    </row>
    <row r="65" spans="2:11" s="1" customFormat="1" ht="138.05000000000001" customHeight="1">
      <c r="B65" s="16">
        <v>32</v>
      </c>
      <c r="C65" s="328" t="s">
        <v>207</v>
      </c>
      <c r="D65" s="329"/>
      <c r="E65" s="329"/>
      <c r="F65" s="330" t="s">
        <v>67</v>
      </c>
      <c r="G65" s="330"/>
      <c r="H65" s="8" t="s">
        <v>208</v>
      </c>
      <c r="I65" s="22"/>
      <c r="J65" s="23"/>
      <c r="K65" s="16"/>
    </row>
    <row r="66" spans="2:11" s="1" customFormat="1" ht="166.85" customHeight="1">
      <c r="B66" s="16">
        <v>33</v>
      </c>
      <c r="C66" s="328" t="s">
        <v>209</v>
      </c>
      <c r="D66" s="329"/>
      <c r="E66" s="329"/>
      <c r="F66" s="330" t="s">
        <v>69</v>
      </c>
      <c r="G66" s="330"/>
      <c r="H66" s="8" t="s">
        <v>65</v>
      </c>
      <c r="I66" s="22"/>
      <c r="J66" s="23"/>
      <c r="K66" s="16"/>
    </row>
    <row r="67" spans="2:11" s="1" customFormat="1" ht="165.05" customHeight="1">
      <c r="B67" s="16">
        <v>34</v>
      </c>
      <c r="C67" s="328" t="s">
        <v>210</v>
      </c>
      <c r="D67" s="329"/>
      <c r="E67" s="329"/>
      <c r="F67" s="330" t="s">
        <v>71</v>
      </c>
      <c r="G67" s="330"/>
      <c r="H67" s="8" t="s">
        <v>25</v>
      </c>
      <c r="I67" s="16"/>
      <c r="J67" s="23"/>
      <c r="K67" s="16"/>
    </row>
    <row r="68" spans="2:11" s="1" customFormat="1" ht="409.35" customHeight="1">
      <c r="B68" s="16">
        <v>35</v>
      </c>
      <c r="C68" s="328" t="s">
        <v>211</v>
      </c>
      <c r="D68" s="329"/>
      <c r="E68" s="329"/>
      <c r="F68" s="330" t="s">
        <v>72</v>
      </c>
      <c r="G68" s="330"/>
      <c r="H68" s="8" t="s">
        <v>21</v>
      </c>
      <c r="I68" s="16"/>
      <c r="J68" s="23"/>
      <c r="K68" s="16"/>
    </row>
    <row r="69" spans="2:11" s="1" customFormat="1" ht="201.05" customHeight="1">
      <c r="B69" s="16">
        <v>36</v>
      </c>
      <c r="C69" s="328" t="s">
        <v>212</v>
      </c>
      <c r="D69" s="329"/>
      <c r="E69" s="329"/>
      <c r="F69" s="330" t="s">
        <v>115</v>
      </c>
      <c r="G69" s="330"/>
      <c r="H69" s="16" t="s">
        <v>17</v>
      </c>
      <c r="I69" s="16"/>
      <c r="J69" s="23"/>
      <c r="K69" s="16"/>
    </row>
    <row r="70" spans="2:11" s="1" customFormat="1" ht="201.05" customHeight="1">
      <c r="B70" s="16">
        <v>37</v>
      </c>
      <c r="C70" s="328" t="s">
        <v>213</v>
      </c>
      <c r="D70" s="329"/>
      <c r="E70" s="329"/>
      <c r="F70" s="330" t="s">
        <v>75</v>
      </c>
      <c r="G70" s="330"/>
      <c r="H70" s="16" t="s">
        <v>17</v>
      </c>
      <c r="I70" s="16"/>
      <c r="J70" s="23"/>
      <c r="K70" s="16"/>
    </row>
    <row r="71" spans="2:11" s="1" customFormat="1" ht="140.94999999999999" customHeight="1">
      <c r="B71" s="16">
        <v>38</v>
      </c>
      <c r="C71" s="329" t="s">
        <v>76</v>
      </c>
      <c r="D71" s="329"/>
      <c r="E71" s="329"/>
      <c r="F71" s="334" t="s">
        <v>77</v>
      </c>
      <c r="G71" s="334"/>
      <c r="H71" s="16" t="s">
        <v>17</v>
      </c>
      <c r="I71" s="24"/>
      <c r="J71" s="23"/>
      <c r="K71" s="16"/>
    </row>
    <row r="72" spans="2:11" s="1" customFormat="1" ht="228.7" customHeight="1">
      <c r="B72" s="16">
        <v>39</v>
      </c>
      <c r="C72" s="329" t="s">
        <v>79</v>
      </c>
      <c r="D72" s="329"/>
      <c r="E72" s="329"/>
      <c r="F72" s="334" t="s">
        <v>80</v>
      </c>
      <c r="G72" s="334"/>
      <c r="H72" s="16" t="s">
        <v>17</v>
      </c>
      <c r="I72" s="24"/>
      <c r="J72" s="23"/>
      <c r="K72" s="16"/>
    </row>
    <row r="73" spans="2:11" s="1" customFormat="1" ht="228.7" customHeight="1">
      <c r="B73" s="16">
        <v>40</v>
      </c>
      <c r="C73" s="333" t="s">
        <v>82</v>
      </c>
      <c r="D73" s="333"/>
      <c r="E73" s="333"/>
      <c r="F73" s="334" t="s">
        <v>83</v>
      </c>
      <c r="G73" s="334"/>
      <c r="H73" s="16" t="s">
        <v>78</v>
      </c>
      <c r="I73" s="24"/>
      <c r="J73" s="23"/>
      <c r="K73" s="16"/>
    </row>
    <row r="74" spans="2:11" s="1" customFormat="1" ht="228.7" customHeight="1">
      <c r="B74" s="16">
        <v>41</v>
      </c>
      <c r="C74" s="329" t="s">
        <v>84</v>
      </c>
      <c r="D74" s="329"/>
      <c r="E74" s="329"/>
      <c r="F74" s="330" t="s">
        <v>85</v>
      </c>
      <c r="G74" s="330"/>
      <c r="H74" s="8" t="s">
        <v>81</v>
      </c>
      <c r="I74" s="16"/>
      <c r="J74" s="23"/>
      <c r="K74" s="16"/>
    </row>
    <row r="75" spans="2:11" s="1" customFormat="1" ht="201.05" customHeight="1">
      <c r="B75" s="16">
        <v>42</v>
      </c>
      <c r="C75" s="333" t="s">
        <v>86</v>
      </c>
      <c r="D75" s="333"/>
      <c r="E75" s="333"/>
      <c r="F75" s="330" t="s">
        <v>87</v>
      </c>
      <c r="G75" s="330"/>
      <c r="H75" s="8" t="s">
        <v>81</v>
      </c>
      <c r="I75" s="16"/>
      <c r="J75" s="23"/>
      <c r="K75" s="16"/>
    </row>
    <row r="76" spans="2:11" s="1" customFormat="1" ht="145.80000000000001" customHeight="1">
      <c r="B76" s="16">
        <v>43</v>
      </c>
      <c r="C76" s="329" t="s">
        <v>89</v>
      </c>
      <c r="D76" s="329"/>
      <c r="E76" s="329"/>
      <c r="F76" s="330" t="s">
        <v>87</v>
      </c>
      <c r="G76" s="330"/>
      <c r="H76" s="8" t="s">
        <v>27</v>
      </c>
      <c r="I76" s="16"/>
      <c r="J76" s="23"/>
      <c r="K76" s="16"/>
    </row>
    <row r="77" spans="2:11" s="1" customFormat="1" ht="161.55000000000001" customHeight="1">
      <c r="B77" s="16">
        <v>44</v>
      </c>
      <c r="C77" s="329" t="s">
        <v>91</v>
      </c>
      <c r="D77" s="329"/>
      <c r="E77" s="329"/>
      <c r="F77" s="330" t="s">
        <v>92</v>
      </c>
      <c r="G77" s="330"/>
      <c r="H77" s="8" t="s">
        <v>17</v>
      </c>
      <c r="I77" s="16"/>
      <c r="J77" s="23"/>
      <c r="K77" s="16"/>
    </row>
    <row r="78" spans="2:11" s="1" customFormat="1" ht="161.55000000000001" customHeight="1">
      <c r="B78" s="16">
        <v>45</v>
      </c>
      <c r="C78" s="329" t="s">
        <v>214</v>
      </c>
      <c r="D78" s="329"/>
      <c r="E78" s="329"/>
      <c r="F78" s="330" t="s">
        <v>94</v>
      </c>
      <c r="G78" s="330"/>
      <c r="H78" s="8" t="s">
        <v>215</v>
      </c>
      <c r="I78" s="22">
        <f>0</f>
        <v>0</v>
      </c>
      <c r="J78" s="23"/>
      <c r="K78" s="16"/>
    </row>
    <row r="79" spans="2:11" s="1" customFormat="1" ht="136.44999999999999" customHeight="1">
      <c r="B79" s="16">
        <v>46</v>
      </c>
      <c r="C79" s="329" t="s">
        <v>216</v>
      </c>
      <c r="D79" s="329"/>
      <c r="E79" s="329"/>
      <c r="F79" s="330" t="s">
        <v>96</v>
      </c>
      <c r="G79" s="330"/>
      <c r="H79" s="8" t="s">
        <v>17</v>
      </c>
      <c r="I79" s="22">
        <v>0</v>
      </c>
      <c r="J79" s="23"/>
      <c r="K79" s="16"/>
    </row>
    <row r="80" spans="2:11" s="1" customFormat="1" ht="167.95" customHeight="1">
      <c r="B80" s="16">
        <v>47</v>
      </c>
      <c r="C80" s="329" t="s">
        <v>97</v>
      </c>
      <c r="D80" s="329"/>
      <c r="E80" s="329"/>
      <c r="F80" s="330" t="s">
        <v>98</v>
      </c>
      <c r="G80" s="330"/>
      <c r="H80" s="8" t="s">
        <v>78</v>
      </c>
      <c r="I80" s="22"/>
      <c r="J80" s="23"/>
      <c r="K80" s="16">
        <v>0</v>
      </c>
    </row>
    <row r="81" spans="2:11" s="1" customFormat="1" ht="176.5" customHeight="1">
      <c r="B81" s="16">
        <v>48</v>
      </c>
      <c r="C81" s="329" t="s">
        <v>99</v>
      </c>
      <c r="D81" s="329"/>
      <c r="E81" s="329"/>
      <c r="F81" s="331" t="s">
        <v>100</v>
      </c>
      <c r="G81" s="332"/>
      <c r="H81" s="16" t="s">
        <v>217</v>
      </c>
      <c r="I81" s="20"/>
      <c r="J81" s="20"/>
      <c r="K81" s="20"/>
    </row>
    <row r="82" spans="2:11" s="1" customFormat="1" ht="162.65" customHeight="1">
      <c r="B82" s="16">
        <v>49</v>
      </c>
      <c r="C82" s="333" t="s">
        <v>102</v>
      </c>
      <c r="D82" s="333"/>
      <c r="E82" s="333"/>
      <c r="F82" s="331" t="s">
        <v>258</v>
      </c>
      <c r="G82" s="332"/>
      <c r="H82" s="16" t="s">
        <v>15</v>
      </c>
      <c r="I82" s="16"/>
      <c r="J82" s="16"/>
      <c r="K82" s="16"/>
    </row>
    <row r="83" spans="2:11" s="1" customFormat="1" ht="196.4" customHeight="1">
      <c r="B83" s="16">
        <v>50</v>
      </c>
      <c r="C83" s="333" t="s">
        <v>104</v>
      </c>
      <c r="D83" s="333"/>
      <c r="E83" s="333"/>
      <c r="F83" s="331" t="s">
        <v>105</v>
      </c>
      <c r="G83" s="332"/>
      <c r="H83" s="16" t="s">
        <v>217</v>
      </c>
      <c r="I83" s="16"/>
      <c r="J83" s="16"/>
      <c r="K83" s="16"/>
    </row>
    <row r="84" spans="2:11" s="1" customFormat="1">
      <c r="B84" s="325" t="s">
        <v>219</v>
      </c>
      <c r="C84" s="326"/>
      <c r="D84" s="327"/>
      <c r="E84" s="17" t="s">
        <v>220</v>
      </c>
      <c r="F84" s="17"/>
      <c r="G84" s="17" t="s">
        <v>221</v>
      </c>
      <c r="H84" s="17" t="s">
        <v>222</v>
      </c>
      <c r="I84" s="7" t="s">
        <v>223</v>
      </c>
      <c r="J84" s="17" t="s">
        <v>5</v>
      </c>
      <c r="K84" s="17" t="s">
        <v>4</v>
      </c>
    </row>
    <row r="85" spans="2:11" s="1" customFormat="1">
      <c r="B85" s="7"/>
      <c r="C85" s="7"/>
      <c r="D85" s="7"/>
      <c r="E85" s="17"/>
      <c r="F85" s="17"/>
      <c r="G85" s="17"/>
      <c r="H85" s="17"/>
      <c r="I85" s="7"/>
      <c r="J85" s="17"/>
      <c r="K85" s="17"/>
    </row>
    <row r="86" spans="2:11" s="1" customFormat="1" ht="14.5" customHeight="1">
      <c r="B86" s="14"/>
      <c r="C86" s="7"/>
      <c r="D86" s="7"/>
      <c r="E86" s="17"/>
      <c r="F86" s="17"/>
      <c r="G86" s="17"/>
      <c r="H86" s="17"/>
      <c r="I86" s="7"/>
      <c r="J86" s="17"/>
      <c r="K86" s="17"/>
    </row>
    <row r="87" spans="2:11" s="1" customFormat="1">
      <c r="B87" s="328" t="s">
        <v>224</v>
      </c>
      <c r="C87" s="328"/>
      <c r="D87" s="328"/>
      <c r="E87" s="328"/>
      <c r="F87" s="13"/>
      <c r="G87" s="13"/>
      <c r="H87" s="13"/>
      <c r="I87" s="8"/>
      <c r="J87" s="14"/>
      <c r="K87" s="17"/>
    </row>
    <row r="88" spans="2:11" s="1" customFormat="1">
      <c r="B88" s="317" t="s">
        <v>309</v>
      </c>
      <c r="C88" s="317"/>
      <c r="D88" s="317"/>
      <c r="E88" s="7">
        <v>1</v>
      </c>
      <c r="F88" s="13"/>
      <c r="G88" s="8">
        <v>8</v>
      </c>
      <c r="H88" s="8">
        <v>2</v>
      </c>
      <c r="I88" s="24">
        <v>4.5</v>
      </c>
      <c r="J88" s="33">
        <f>I88*H88*G88*E88</f>
        <v>72</v>
      </c>
      <c r="K88" s="17"/>
    </row>
    <row r="89" spans="2:11" s="1" customFormat="1">
      <c r="B89" s="318" t="s">
        <v>227</v>
      </c>
      <c r="C89" s="318"/>
      <c r="D89" s="318"/>
      <c r="E89" s="5"/>
      <c r="F89" s="13"/>
      <c r="G89" s="13"/>
      <c r="H89" s="13"/>
      <c r="I89" s="24"/>
      <c r="J89" s="33">
        <f>SUM(J88:J88)</f>
        <v>72</v>
      </c>
      <c r="K89" s="8" t="s">
        <v>21</v>
      </c>
    </row>
    <row r="90" spans="2:11" s="1" customFormat="1">
      <c r="B90" s="8"/>
      <c r="C90" s="31"/>
      <c r="D90" s="8"/>
      <c r="E90" s="5"/>
      <c r="F90" s="13"/>
      <c r="G90" s="13"/>
      <c r="H90" s="13"/>
      <c r="I90" s="24"/>
      <c r="J90" s="8"/>
      <c r="K90" s="8"/>
    </row>
    <row r="91" spans="2:11" s="1" customFormat="1">
      <c r="B91" s="14"/>
      <c r="C91" s="8"/>
      <c r="D91" s="8"/>
      <c r="E91" s="13"/>
      <c r="F91" s="13"/>
      <c r="G91" s="13"/>
      <c r="H91" s="13"/>
      <c r="I91" s="8"/>
      <c r="J91" s="13"/>
      <c r="K91" s="14"/>
    </row>
    <row r="92" spans="2:11" s="1" customFormat="1">
      <c r="B92" s="324" t="s">
        <v>310</v>
      </c>
      <c r="C92" s="324"/>
      <c r="D92" s="324"/>
      <c r="E92" s="82"/>
      <c r="F92" s="82"/>
      <c r="G92" s="13"/>
      <c r="H92" s="13"/>
      <c r="I92" s="8"/>
      <c r="J92" s="13"/>
      <c r="K92" s="14"/>
    </row>
    <row r="93" spans="2:11" s="1" customFormat="1">
      <c r="B93" s="317" t="s">
        <v>225</v>
      </c>
      <c r="C93" s="317"/>
      <c r="D93" s="317"/>
      <c r="E93" s="73"/>
      <c r="F93" s="73"/>
      <c r="G93" s="73"/>
      <c r="H93" s="13"/>
      <c r="I93" s="8"/>
      <c r="J93" s="33">
        <f>J20</f>
        <v>11</v>
      </c>
      <c r="K93" s="14"/>
    </row>
    <row r="94" spans="2:11" s="1" customFormat="1">
      <c r="B94" s="317" t="s">
        <v>230</v>
      </c>
      <c r="C94" s="317"/>
      <c r="D94" s="317"/>
      <c r="E94" s="73"/>
      <c r="F94" s="73"/>
      <c r="G94" s="13"/>
      <c r="H94" s="13"/>
      <c r="I94" s="8"/>
      <c r="J94" s="33">
        <f>J93*0.1</f>
        <v>1.1000000000000001</v>
      </c>
      <c r="K94" s="14"/>
    </row>
    <row r="95" spans="2:11" s="1" customFormat="1">
      <c r="B95" s="318" t="s">
        <v>227</v>
      </c>
      <c r="C95" s="318"/>
      <c r="D95" s="318"/>
      <c r="E95" s="73"/>
      <c r="F95" s="73"/>
      <c r="G95" s="13"/>
      <c r="H95" s="13"/>
      <c r="I95" s="8"/>
      <c r="J95" s="33">
        <f>SUM(J93:J94)</f>
        <v>12.1</v>
      </c>
      <c r="K95" s="8" t="s">
        <v>81</v>
      </c>
    </row>
    <row r="96" spans="2:11" s="1" customFormat="1">
      <c r="B96" s="318" t="s">
        <v>227</v>
      </c>
      <c r="C96" s="318"/>
      <c r="D96" s="318"/>
      <c r="E96" s="73"/>
      <c r="F96" s="73"/>
      <c r="G96" s="13"/>
      <c r="H96" s="13"/>
      <c r="I96" s="8"/>
      <c r="J96" s="33">
        <f>ROUNDUP(J95,0)</f>
        <v>13</v>
      </c>
      <c r="K96" s="8" t="s">
        <v>81</v>
      </c>
    </row>
    <row r="97" spans="2:11" s="1" customFormat="1">
      <c r="B97" s="374" t="s">
        <v>311</v>
      </c>
      <c r="C97" s="375"/>
      <c r="D97" s="376"/>
      <c r="E97" s="73"/>
      <c r="F97" s="73"/>
      <c r="G97" s="13"/>
      <c r="H97" s="13"/>
      <c r="I97" s="8"/>
      <c r="J97" s="33"/>
      <c r="K97" s="8"/>
    </row>
    <row r="98" spans="2:11" s="1" customFormat="1">
      <c r="B98" s="325" t="str">
        <f>B93</f>
        <v>Referring to Distress Measurement</v>
      </c>
      <c r="C98" s="326"/>
      <c r="D98" s="327"/>
      <c r="E98" s="73">
        <v>1</v>
      </c>
      <c r="F98" s="73"/>
      <c r="G98" s="13">
        <f>G26</f>
        <v>8</v>
      </c>
      <c r="H98" s="13"/>
      <c r="I98" s="8"/>
      <c r="J98" s="33">
        <f>G98</f>
        <v>8</v>
      </c>
      <c r="K98" s="8"/>
    </row>
    <row r="99" spans="2:11" s="1" customFormat="1">
      <c r="B99" s="325" t="str">
        <f>B94</f>
        <v>Adding 10 % extra</v>
      </c>
      <c r="C99" s="326"/>
      <c r="D99" s="327"/>
      <c r="E99" s="73">
        <v>1</v>
      </c>
      <c r="F99" s="73"/>
      <c r="G99" s="13"/>
      <c r="H99" s="13"/>
      <c r="I99" s="8"/>
      <c r="J99" s="33">
        <f>J98*10%</f>
        <v>0.8</v>
      </c>
      <c r="K99" s="8"/>
    </row>
    <row r="100" spans="2:11" s="1" customFormat="1">
      <c r="B100" s="30"/>
      <c r="C100" s="30"/>
      <c r="D100" s="30"/>
      <c r="E100" s="73"/>
      <c r="F100" s="73"/>
      <c r="G100" s="13"/>
      <c r="H100" s="13"/>
      <c r="I100" s="8"/>
      <c r="J100" s="33">
        <f>SUM(J98:J99)</f>
        <v>8.8000000000000007</v>
      </c>
      <c r="K100" s="8" t="s">
        <v>312</v>
      </c>
    </row>
    <row r="101" spans="2:11" s="1" customFormat="1">
      <c r="B101" s="30"/>
      <c r="C101" s="30"/>
      <c r="D101" s="30"/>
      <c r="E101" s="73"/>
      <c r="F101" s="73"/>
      <c r="G101" s="13"/>
      <c r="H101" s="13"/>
      <c r="I101" s="8"/>
      <c r="J101" s="33"/>
      <c r="K101" s="8"/>
    </row>
    <row r="102" spans="2:11" s="1" customFormat="1">
      <c r="B102" s="30"/>
      <c r="C102" s="30"/>
      <c r="D102" s="30"/>
      <c r="E102" s="73"/>
      <c r="F102" s="73"/>
      <c r="G102" s="13"/>
      <c r="H102" s="13"/>
      <c r="I102" s="8"/>
      <c r="J102" s="33"/>
      <c r="K102" s="8"/>
    </row>
    <row r="103" spans="2:11">
      <c r="B103" s="14"/>
      <c r="C103" s="8"/>
      <c r="D103" s="8"/>
      <c r="E103" s="13"/>
      <c r="F103" s="13"/>
      <c r="G103" s="13"/>
      <c r="H103" s="13"/>
      <c r="I103" s="13"/>
      <c r="J103" s="33"/>
      <c r="K103" s="14"/>
    </row>
  </sheetData>
  <mergeCells count="127">
    <mergeCell ref="B97:D97"/>
    <mergeCell ref="B98:D98"/>
    <mergeCell ref="B99:D99"/>
    <mergeCell ref="E9:K9"/>
    <mergeCell ref="G13:I13"/>
    <mergeCell ref="C20:D20"/>
    <mergeCell ref="C24:D24"/>
    <mergeCell ref="C25:D25"/>
    <mergeCell ref="C26:D26"/>
    <mergeCell ref="B31:J31"/>
    <mergeCell ref="C33:E33"/>
    <mergeCell ref="F33:G33"/>
    <mergeCell ref="B13:B14"/>
    <mergeCell ref="C13:C14"/>
    <mergeCell ref="D13:D14"/>
    <mergeCell ref="E13:E14"/>
    <mergeCell ref="J13:J14"/>
    <mergeCell ref="K13:K14"/>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B93:D93"/>
    <mergeCell ref="B94:D94"/>
    <mergeCell ref="B95:D95"/>
    <mergeCell ref="B96:D96"/>
    <mergeCell ref="C82:E82"/>
    <mergeCell ref="F82:G82"/>
    <mergeCell ref="C83:E83"/>
    <mergeCell ref="F83:G83"/>
    <mergeCell ref="B84:D84"/>
    <mergeCell ref="B87:E87"/>
    <mergeCell ref="B88:D88"/>
    <mergeCell ref="B89:D89"/>
    <mergeCell ref="B92:D92"/>
  </mergeCells>
  <pageMargins left="0.75" right="0.75" top="1" bottom="1" header="0.5" footer="0.5"/>
  <pageSetup scale="3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B2:K107"/>
  <sheetViews>
    <sheetView view="pageBreakPreview" zoomScale="82" zoomScaleNormal="100" workbookViewId="0"/>
  </sheetViews>
  <sheetFormatPr defaultColWidth="8.88671875" defaultRowHeight="14.8"/>
  <cols>
    <col min="1" max="1" width="8.88671875" style="2"/>
    <col min="2" max="2" width="29.88671875" style="3" customWidth="1"/>
    <col min="3" max="3" width="21.88671875" style="4" customWidth="1"/>
    <col min="4" max="4" width="23.44140625" style="4" customWidth="1"/>
    <col min="5" max="5" width="47.109375" style="2" customWidth="1"/>
    <col min="6" max="6" width="14.88671875" style="2" customWidth="1"/>
    <col min="7" max="7" width="12.88671875" style="2" customWidth="1"/>
    <col min="8" max="8" width="13.44140625" style="2" customWidth="1"/>
    <col min="9" max="9" width="14.88671875" style="2" customWidth="1"/>
    <col min="10" max="10" width="19.88671875" style="2" customWidth="1"/>
    <col min="11" max="11" width="35" style="3" customWidth="1"/>
    <col min="12" max="16384" width="8.88671875" style="2"/>
  </cols>
  <sheetData>
    <row r="2" spans="2:11" ht="41.95" customHeight="1">
      <c r="B2" s="5" t="s">
        <v>116</v>
      </c>
      <c r="C2" s="6" t="s">
        <v>313</v>
      </c>
    </row>
    <row r="3" spans="2:11" ht="21.05" customHeight="1">
      <c r="B3" s="5" t="s">
        <v>118</v>
      </c>
      <c r="C3" s="7"/>
      <c r="E3" s="2" t="s">
        <v>314</v>
      </c>
    </row>
    <row r="4" spans="2:11" ht="21.05" customHeight="1">
      <c r="B4" s="5" t="s">
        <v>119</v>
      </c>
      <c r="C4" s="8" t="s">
        <v>315</v>
      </c>
    </row>
    <row r="5" spans="2:11" ht="21.05" customHeight="1">
      <c r="B5" s="5" t="s">
        <v>122</v>
      </c>
      <c r="C5" s="7" t="s">
        <v>316</v>
      </c>
    </row>
    <row r="6" spans="2:11" ht="21.05" customHeight="1">
      <c r="B6" s="5" t="s">
        <v>124</v>
      </c>
      <c r="C6" s="7"/>
    </row>
    <row r="7" spans="2:11" ht="21.05" customHeight="1">
      <c r="B7" s="5" t="s">
        <v>125</v>
      </c>
      <c r="C7" s="7">
        <v>1</v>
      </c>
    </row>
    <row r="8" spans="2:11" ht="21.05" customHeight="1">
      <c r="B8" s="5" t="s">
        <v>126</v>
      </c>
      <c r="C8" s="7" t="s">
        <v>300</v>
      </c>
    </row>
    <row r="9" spans="2:11" ht="41.5" customHeight="1">
      <c r="B9" s="9" t="s">
        <v>128</v>
      </c>
      <c r="C9" s="7">
        <f>C7+1</f>
        <v>2</v>
      </c>
      <c r="E9" s="335"/>
      <c r="F9" s="335"/>
      <c r="G9" s="335"/>
      <c r="H9" s="335"/>
      <c r="I9" s="335"/>
      <c r="J9" s="335"/>
      <c r="K9" s="335"/>
    </row>
    <row r="10" spans="2:11" ht="21.05" customHeight="1">
      <c r="B10" s="5" t="s">
        <v>129</v>
      </c>
      <c r="C10" s="7" t="s">
        <v>301</v>
      </c>
      <c r="J10" s="19"/>
    </row>
    <row r="11" spans="2:11" ht="21.05" customHeight="1">
      <c r="B11" s="5" t="s">
        <v>131</v>
      </c>
      <c r="C11" s="7" t="s">
        <v>132</v>
      </c>
    </row>
    <row r="12" spans="2:11">
      <c r="B12" s="10"/>
      <c r="C12" s="11"/>
    </row>
    <row r="13" spans="2:11" ht="14.95" customHeight="1">
      <c r="B13" s="319" t="s">
        <v>133</v>
      </c>
      <c r="C13" s="319" t="s">
        <v>134</v>
      </c>
      <c r="D13" s="319" t="s">
        <v>135</v>
      </c>
      <c r="E13" s="319" t="s">
        <v>136</v>
      </c>
      <c r="F13" s="12"/>
      <c r="G13" s="380" t="s">
        <v>137</v>
      </c>
      <c r="H13" s="380"/>
      <c r="I13" s="380"/>
      <c r="J13" s="319" t="s">
        <v>138</v>
      </c>
      <c r="K13" s="319" t="s">
        <v>139</v>
      </c>
    </row>
    <row r="14" spans="2:11" ht="25.1" customHeight="1">
      <c r="B14" s="319"/>
      <c r="C14" s="319"/>
      <c r="D14" s="319"/>
      <c r="E14" s="319"/>
      <c r="F14" s="12" t="s">
        <v>140</v>
      </c>
      <c r="G14" s="12" t="s">
        <v>141</v>
      </c>
      <c r="H14" s="12" t="s">
        <v>142</v>
      </c>
      <c r="I14" s="12" t="s">
        <v>143</v>
      </c>
      <c r="J14" s="319"/>
      <c r="K14" s="319"/>
    </row>
    <row r="15" spans="2:11">
      <c r="B15" s="16" t="s">
        <v>144</v>
      </c>
      <c r="C15" s="8" t="s">
        <v>145</v>
      </c>
      <c r="D15" s="16" t="s">
        <v>146</v>
      </c>
      <c r="E15" s="8" t="s">
        <v>302</v>
      </c>
      <c r="F15" s="8">
        <v>2</v>
      </c>
      <c r="G15" s="8">
        <v>5.5</v>
      </c>
      <c r="H15" s="8"/>
      <c r="I15" s="14"/>
      <c r="J15" s="8">
        <f>F15*G15</f>
        <v>11</v>
      </c>
      <c r="K15" s="8" t="s">
        <v>148</v>
      </c>
    </row>
    <row r="16" spans="2:11">
      <c r="B16" s="14" t="s">
        <v>303</v>
      </c>
      <c r="C16" s="8" t="s">
        <v>304</v>
      </c>
      <c r="D16" s="8" t="s">
        <v>170</v>
      </c>
      <c r="E16" s="13" t="s">
        <v>303</v>
      </c>
      <c r="F16" s="8">
        <v>1</v>
      </c>
      <c r="G16" s="8"/>
      <c r="H16" s="13"/>
      <c r="I16" s="13"/>
      <c r="J16" s="8">
        <v>4</v>
      </c>
      <c r="K16" s="14" t="s">
        <v>306</v>
      </c>
    </row>
    <row r="17" spans="2:11">
      <c r="B17" s="14"/>
      <c r="C17" s="8"/>
      <c r="D17" s="8"/>
      <c r="E17" s="13"/>
      <c r="F17" s="8"/>
      <c r="G17" s="8"/>
      <c r="H17" s="13"/>
      <c r="I17" s="13"/>
      <c r="J17" s="8"/>
      <c r="K17" s="14"/>
    </row>
    <row r="18" spans="2:11">
      <c r="B18" s="14"/>
      <c r="C18" s="8"/>
      <c r="D18" s="8"/>
      <c r="E18" s="13"/>
      <c r="F18" s="8"/>
      <c r="G18" s="8"/>
      <c r="H18" s="13"/>
      <c r="I18" s="13"/>
      <c r="J18" s="8"/>
      <c r="K18" s="14"/>
    </row>
    <row r="19" spans="2:11" ht="22.35" customHeight="1">
      <c r="B19" s="6" t="s">
        <v>167</v>
      </c>
      <c r="C19" s="7"/>
      <c r="D19" s="7"/>
      <c r="E19" s="6"/>
      <c r="F19" s="6"/>
      <c r="G19" s="15"/>
      <c r="H19" s="13"/>
      <c r="I19" s="12"/>
      <c r="J19" s="21"/>
      <c r="K19" s="14"/>
    </row>
    <row r="20" spans="2:11" ht="22.35" customHeight="1">
      <c r="B20" s="6"/>
      <c r="C20" s="377" t="s">
        <v>307</v>
      </c>
      <c r="D20" s="378"/>
      <c r="E20" s="6"/>
      <c r="F20" s="6"/>
      <c r="G20" s="15"/>
      <c r="H20" s="13"/>
      <c r="I20" s="7" t="s">
        <v>81</v>
      </c>
      <c r="J20" s="21">
        <f>+J15</f>
        <v>11</v>
      </c>
      <c r="K20" s="14"/>
    </row>
    <row r="21" spans="2:11" ht="22.35" customHeight="1">
      <c r="B21" s="6"/>
      <c r="C21" s="17"/>
      <c r="D21" s="14"/>
      <c r="E21" s="16"/>
      <c r="F21" s="16"/>
      <c r="G21" s="8"/>
      <c r="H21" s="8"/>
      <c r="I21" s="7"/>
      <c r="J21" s="21"/>
      <c r="K21" s="14"/>
    </row>
    <row r="22" spans="2:11" ht="22.35" customHeight="1">
      <c r="B22" s="6"/>
      <c r="C22" s="17"/>
      <c r="D22" s="14"/>
      <c r="E22" s="16"/>
      <c r="F22" s="16"/>
      <c r="G22" s="8"/>
      <c r="H22" s="8"/>
      <c r="I22" s="7"/>
      <c r="J22" s="21"/>
      <c r="K22" s="14"/>
    </row>
    <row r="23" spans="2:11" ht="22.35" customHeight="1">
      <c r="B23" s="6"/>
      <c r="C23" s="17"/>
      <c r="D23" s="14"/>
      <c r="E23" s="16"/>
      <c r="F23" s="16"/>
      <c r="G23" s="8"/>
      <c r="H23" s="8" t="s">
        <v>308</v>
      </c>
      <c r="I23" s="7">
        <f>J16</f>
        <v>4</v>
      </c>
      <c r="J23" s="21"/>
      <c r="K23" s="14"/>
    </row>
    <row r="24" spans="2:11" ht="22.35" customHeight="1">
      <c r="B24" s="6"/>
      <c r="C24" s="322"/>
      <c r="D24" s="322"/>
      <c r="E24" s="16"/>
      <c r="F24" s="16"/>
      <c r="G24" s="8"/>
      <c r="H24" s="8"/>
      <c r="I24" s="7"/>
      <c r="J24" s="21"/>
      <c r="K24" s="14"/>
    </row>
    <row r="25" spans="2:11" ht="22.35" customHeight="1">
      <c r="B25" s="6"/>
      <c r="C25" s="379"/>
      <c r="D25" s="379"/>
      <c r="E25" s="16"/>
      <c r="F25" s="16"/>
      <c r="G25" s="8"/>
      <c r="H25" s="8"/>
      <c r="I25" s="7"/>
      <c r="J25" s="21"/>
      <c r="K25" s="14"/>
    </row>
    <row r="26" spans="2:11" ht="22.35" customHeight="1">
      <c r="B26" s="14"/>
      <c r="C26" s="323"/>
      <c r="D26" s="323"/>
      <c r="E26" s="13"/>
      <c r="F26" s="13"/>
      <c r="G26" s="13"/>
      <c r="H26" s="13"/>
      <c r="I26" s="13"/>
      <c r="J26" s="21"/>
      <c r="K26" s="14"/>
    </row>
    <row r="27" spans="2:11" ht="21.7" customHeight="1">
      <c r="B27" s="14"/>
      <c r="C27" s="13"/>
      <c r="D27" s="13"/>
      <c r="E27" s="13"/>
      <c r="F27" s="13"/>
      <c r="G27" s="13"/>
      <c r="H27" s="13"/>
      <c r="I27" s="13"/>
      <c r="J27" s="21"/>
      <c r="K27" s="24"/>
    </row>
    <row r="28" spans="2:11" ht="21.7" customHeight="1">
      <c r="B28" s="16"/>
      <c r="C28" s="13"/>
      <c r="D28" s="13"/>
      <c r="E28" s="13"/>
      <c r="F28" s="13"/>
      <c r="G28" s="13"/>
      <c r="H28" s="13"/>
      <c r="I28" s="13"/>
      <c r="J28" s="21"/>
      <c r="K28" s="24"/>
    </row>
    <row r="29" spans="2:11">
      <c r="B29" s="16"/>
      <c r="C29" s="16"/>
      <c r="D29" s="16"/>
      <c r="E29" s="16"/>
      <c r="F29" s="16"/>
      <c r="G29" s="13"/>
      <c r="H29" s="13"/>
      <c r="I29" s="13"/>
      <c r="J29" s="24"/>
      <c r="K29" s="14"/>
    </row>
    <row r="30" spans="2:11">
      <c r="B30" s="14"/>
      <c r="C30" s="8"/>
      <c r="D30" s="8"/>
      <c r="E30" s="13"/>
      <c r="F30" s="13"/>
      <c r="G30" s="13"/>
      <c r="H30" s="13"/>
      <c r="I30" s="13"/>
      <c r="J30" s="13"/>
      <c r="K30" s="14"/>
    </row>
    <row r="31" spans="2:11">
      <c r="B31" s="324" t="s">
        <v>171</v>
      </c>
      <c r="C31" s="324"/>
      <c r="D31" s="324"/>
      <c r="E31" s="324"/>
      <c r="F31" s="324"/>
      <c r="G31" s="324"/>
      <c r="H31" s="324"/>
      <c r="I31" s="324"/>
      <c r="J31" s="324"/>
      <c r="K31" s="14"/>
    </row>
    <row r="32" spans="2:11">
      <c r="B32" s="8"/>
      <c r="C32" s="8"/>
      <c r="D32" s="8"/>
      <c r="E32" s="13"/>
      <c r="F32" s="13"/>
      <c r="G32" s="13"/>
      <c r="H32" s="13"/>
      <c r="I32" s="13"/>
      <c r="J32" s="13"/>
      <c r="K32" s="14"/>
    </row>
    <row r="33" spans="2:11" s="1" customFormat="1" ht="29.1" customHeight="1">
      <c r="B33" s="6" t="s">
        <v>1</v>
      </c>
      <c r="C33" s="337" t="s">
        <v>2</v>
      </c>
      <c r="D33" s="337"/>
      <c r="E33" s="337"/>
      <c r="F33" s="337" t="s">
        <v>3</v>
      </c>
      <c r="G33" s="337"/>
      <c r="H33" s="7" t="s">
        <v>4</v>
      </c>
      <c r="I33" s="7" t="s">
        <v>5</v>
      </c>
      <c r="J33" s="7" t="s">
        <v>172</v>
      </c>
      <c r="K33" s="7" t="s">
        <v>173</v>
      </c>
    </row>
    <row r="34" spans="2:11" s="1" customFormat="1" ht="162" customHeight="1">
      <c r="B34" s="16">
        <v>1</v>
      </c>
      <c r="C34" s="328" t="s">
        <v>174</v>
      </c>
      <c r="D34" s="329"/>
      <c r="E34" s="329"/>
      <c r="F34" s="330" t="s">
        <v>8</v>
      </c>
      <c r="G34" s="330"/>
      <c r="H34" s="8" t="s">
        <v>175</v>
      </c>
      <c r="I34" s="253">
        <v>1</v>
      </c>
      <c r="J34" s="23"/>
      <c r="K34" s="16">
        <v>45</v>
      </c>
    </row>
    <row r="35" spans="2:11" s="1" customFormat="1" ht="209.6" customHeight="1">
      <c r="B35" s="16">
        <v>2</v>
      </c>
      <c r="C35" s="328" t="s">
        <v>176</v>
      </c>
      <c r="D35" s="329"/>
      <c r="E35" s="329"/>
      <c r="F35" s="330" t="s">
        <v>11</v>
      </c>
      <c r="G35" s="330"/>
      <c r="H35" s="16" t="s">
        <v>12</v>
      </c>
      <c r="I35" s="16"/>
      <c r="J35" s="23"/>
      <c r="K35" s="16"/>
    </row>
    <row r="36" spans="2:11" s="1" customFormat="1" ht="236.6" customHeight="1">
      <c r="B36" s="16">
        <v>3</v>
      </c>
      <c r="C36" s="328" t="s">
        <v>177</v>
      </c>
      <c r="D36" s="329"/>
      <c r="E36" s="329"/>
      <c r="F36" s="330" t="s">
        <v>14</v>
      </c>
      <c r="G36" s="330"/>
      <c r="H36" s="16" t="s">
        <v>15</v>
      </c>
      <c r="I36" s="16"/>
      <c r="J36" s="23"/>
      <c r="K36" s="16"/>
    </row>
    <row r="37" spans="2:11" s="1" customFormat="1" ht="194.95" customHeight="1">
      <c r="B37" s="16">
        <v>4</v>
      </c>
      <c r="C37" s="328" t="s">
        <v>178</v>
      </c>
      <c r="D37" s="329"/>
      <c r="E37" s="329"/>
      <c r="F37" s="330" t="s">
        <v>16</v>
      </c>
      <c r="G37" s="330"/>
      <c r="H37" s="16" t="s">
        <v>17</v>
      </c>
      <c r="I37" s="16"/>
      <c r="J37" s="23"/>
      <c r="K37" s="16"/>
    </row>
    <row r="38" spans="2:11" s="1" customFormat="1" ht="88.4" customHeight="1">
      <c r="B38" s="16">
        <v>5</v>
      </c>
      <c r="C38" s="328" t="s">
        <v>179</v>
      </c>
      <c r="D38" s="329"/>
      <c r="E38" s="329"/>
      <c r="F38" s="330" t="s">
        <v>112</v>
      </c>
      <c r="G38" s="330"/>
      <c r="H38" s="16" t="s">
        <v>12</v>
      </c>
      <c r="I38" s="22"/>
      <c r="J38" s="23"/>
      <c r="K38" s="16"/>
    </row>
    <row r="39" spans="2:11" s="1" customFormat="1" ht="272.60000000000002" customHeight="1">
      <c r="B39" s="16">
        <v>6</v>
      </c>
      <c r="C39" s="328" t="s">
        <v>180</v>
      </c>
      <c r="D39" s="329"/>
      <c r="E39" s="329"/>
      <c r="F39" s="330" t="s">
        <v>20</v>
      </c>
      <c r="G39" s="330"/>
      <c r="H39" s="8" t="s">
        <v>21</v>
      </c>
      <c r="I39" s="22">
        <f>J89</f>
        <v>45</v>
      </c>
      <c r="J39" s="23"/>
      <c r="K39" s="16"/>
    </row>
    <row r="40" spans="2:11" s="1" customFormat="1" ht="192.05" customHeight="1">
      <c r="B40" s="16">
        <v>7</v>
      </c>
      <c r="C40" s="328" t="s">
        <v>181</v>
      </c>
      <c r="D40" s="329"/>
      <c r="E40" s="329"/>
      <c r="F40" s="330" t="s">
        <v>22</v>
      </c>
      <c r="G40" s="330"/>
      <c r="H40" s="8" t="s">
        <v>23</v>
      </c>
      <c r="I40" s="16"/>
      <c r="J40" s="23"/>
      <c r="K40" s="16"/>
    </row>
    <row r="41" spans="2:11" s="1" customFormat="1" ht="232.75" customHeight="1">
      <c r="B41" s="16">
        <v>8</v>
      </c>
      <c r="C41" s="328" t="s">
        <v>182</v>
      </c>
      <c r="D41" s="329"/>
      <c r="E41" s="329"/>
      <c r="F41" s="330" t="s">
        <v>183</v>
      </c>
      <c r="G41" s="330"/>
      <c r="H41" s="8" t="s">
        <v>25</v>
      </c>
      <c r="I41" s="16"/>
      <c r="J41" s="23"/>
      <c r="K41" s="16"/>
    </row>
    <row r="42" spans="2:11" s="1" customFormat="1" ht="292.35000000000002" customHeight="1">
      <c r="B42" s="16">
        <v>9</v>
      </c>
      <c r="C42" s="328" t="s">
        <v>184</v>
      </c>
      <c r="D42" s="329"/>
      <c r="E42" s="329"/>
      <c r="F42" s="330" t="s">
        <v>26</v>
      </c>
      <c r="G42" s="330"/>
      <c r="H42" s="8" t="s">
        <v>27</v>
      </c>
      <c r="I42" s="16"/>
      <c r="J42" s="23"/>
      <c r="K42" s="16"/>
    </row>
    <row r="43" spans="2:11" s="1" customFormat="1" ht="262.8" customHeight="1">
      <c r="B43" s="16">
        <v>10</v>
      </c>
      <c r="C43" s="328" t="s">
        <v>185</v>
      </c>
      <c r="D43" s="329"/>
      <c r="E43" s="329"/>
      <c r="F43" s="330" t="s">
        <v>29</v>
      </c>
      <c r="G43" s="330"/>
      <c r="H43" s="8" t="s">
        <v>27</v>
      </c>
      <c r="I43" s="16"/>
      <c r="J43" s="23"/>
      <c r="K43" s="16"/>
    </row>
    <row r="44" spans="2:11" s="1" customFormat="1" ht="248.95" customHeight="1">
      <c r="B44" s="16">
        <v>11</v>
      </c>
      <c r="C44" s="328" t="s">
        <v>186</v>
      </c>
      <c r="D44" s="329"/>
      <c r="E44" s="329"/>
      <c r="F44" s="330" t="s">
        <v>31</v>
      </c>
      <c r="G44" s="330"/>
      <c r="H44" s="8" t="s">
        <v>27</v>
      </c>
      <c r="I44" s="16"/>
      <c r="J44" s="23"/>
      <c r="K44" s="16"/>
    </row>
    <row r="45" spans="2:11" s="1" customFormat="1" ht="145.80000000000001" customHeight="1">
      <c r="B45" s="16">
        <v>12</v>
      </c>
      <c r="C45" s="328" t="s">
        <v>187</v>
      </c>
      <c r="D45" s="329"/>
      <c r="E45" s="329"/>
      <c r="F45" s="330" t="s">
        <v>33</v>
      </c>
      <c r="G45" s="330"/>
      <c r="H45" s="8" t="s">
        <v>27</v>
      </c>
      <c r="I45" s="16"/>
      <c r="J45" s="23"/>
      <c r="K45" s="16"/>
    </row>
    <row r="46" spans="2:11" s="1" customFormat="1" ht="282.7" customHeight="1">
      <c r="B46" s="16">
        <v>13</v>
      </c>
      <c r="C46" s="328" t="s">
        <v>188</v>
      </c>
      <c r="D46" s="329"/>
      <c r="E46" s="329"/>
      <c r="F46" s="330" t="s">
        <v>35</v>
      </c>
      <c r="G46" s="330"/>
      <c r="H46" s="8" t="s">
        <v>27</v>
      </c>
      <c r="I46" s="16"/>
      <c r="J46" s="23"/>
      <c r="K46" s="16"/>
    </row>
    <row r="47" spans="2:11" s="1" customFormat="1" ht="166.85" customHeight="1">
      <c r="B47" s="16">
        <v>14</v>
      </c>
      <c r="C47" s="328" t="s">
        <v>189</v>
      </c>
      <c r="D47" s="329"/>
      <c r="E47" s="329"/>
      <c r="F47" s="330" t="s">
        <v>37</v>
      </c>
      <c r="G47" s="330"/>
      <c r="H47" s="8" t="s">
        <v>27</v>
      </c>
      <c r="I47" s="16"/>
      <c r="J47" s="23"/>
      <c r="K47" s="16"/>
    </row>
    <row r="48" spans="2:11" s="1" customFormat="1" ht="270.64999999999998" customHeight="1">
      <c r="B48" s="16">
        <v>15</v>
      </c>
      <c r="C48" s="328" t="s">
        <v>190</v>
      </c>
      <c r="D48" s="329"/>
      <c r="E48" s="329"/>
      <c r="F48" s="330" t="s">
        <v>39</v>
      </c>
      <c r="G48" s="330"/>
      <c r="H48" s="16" t="s">
        <v>12</v>
      </c>
      <c r="I48" s="16"/>
      <c r="J48" s="23"/>
      <c r="K48" s="16"/>
    </row>
    <row r="49" spans="2:11" s="1" customFormat="1" ht="200.6" customHeight="1">
      <c r="B49" s="16">
        <v>16</v>
      </c>
      <c r="C49" s="328" t="s">
        <v>191</v>
      </c>
      <c r="D49" s="329"/>
      <c r="E49" s="329"/>
      <c r="F49" s="330" t="s">
        <v>40</v>
      </c>
      <c r="G49" s="330"/>
      <c r="H49" s="16"/>
      <c r="I49" s="16"/>
      <c r="J49" s="23"/>
      <c r="K49" s="16"/>
    </row>
    <row r="50" spans="2:11" s="1" customFormat="1" ht="52.75" customHeight="1">
      <c r="B50" s="16">
        <v>17</v>
      </c>
      <c r="C50" s="328" t="s">
        <v>41</v>
      </c>
      <c r="D50" s="328"/>
      <c r="E50" s="328"/>
      <c r="F50" s="330" t="s">
        <v>192</v>
      </c>
      <c r="G50" s="330"/>
      <c r="H50" s="7"/>
      <c r="I50" s="16"/>
      <c r="J50" s="23"/>
      <c r="K50" s="16"/>
    </row>
    <row r="51" spans="2:11" s="1" customFormat="1" ht="86.95" customHeight="1">
      <c r="B51" s="16">
        <v>18</v>
      </c>
      <c r="C51" s="328" t="s">
        <v>193</v>
      </c>
      <c r="D51" s="329"/>
      <c r="E51" s="329"/>
      <c r="F51" s="330" t="s">
        <v>43</v>
      </c>
      <c r="G51" s="330"/>
      <c r="H51" s="16" t="s">
        <v>12</v>
      </c>
      <c r="I51" s="16"/>
      <c r="J51" s="23"/>
      <c r="K51" s="16"/>
    </row>
    <row r="52" spans="2:11" s="1" customFormat="1" ht="163.44999999999999" customHeight="1">
      <c r="B52" s="16">
        <v>19</v>
      </c>
      <c r="C52" s="328" t="s">
        <v>194</v>
      </c>
      <c r="D52" s="329"/>
      <c r="E52" s="329"/>
      <c r="F52" s="330" t="s">
        <v>45</v>
      </c>
      <c r="G52" s="330"/>
      <c r="H52" s="16" t="s">
        <v>12</v>
      </c>
      <c r="I52" s="22"/>
      <c r="J52" s="23"/>
      <c r="K52" s="8"/>
    </row>
    <row r="53" spans="2:11" s="1" customFormat="1" ht="122.5" customHeight="1">
      <c r="B53" s="16">
        <v>20</v>
      </c>
      <c r="C53" s="328" t="s">
        <v>195</v>
      </c>
      <c r="D53" s="329"/>
      <c r="E53" s="329"/>
      <c r="F53" s="330" t="s">
        <v>47</v>
      </c>
      <c r="G53" s="330"/>
      <c r="H53" s="16" t="s">
        <v>12</v>
      </c>
      <c r="I53" s="22">
        <v>0</v>
      </c>
      <c r="J53" s="23"/>
      <c r="K53" s="16"/>
    </row>
    <row r="54" spans="2:11" s="1" customFormat="1" ht="103.85" customHeight="1">
      <c r="B54" s="16">
        <v>21</v>
      </c>
      <c r="C54" s="328" t="s">
        <v>196</v>
      </c>
      <c r="D54" s="329"/>
      <c r="E54" s="329"/>
      <c r="F54" s="330" t="s">
        <v>48</v>
      </c>
      <c r="G54" s="330"/>
      <c r="H54" s="16" t="s">
        <v>12</v>
      </c>
      <c r="I54" s="22">
        <v>0</v>
      </c>
      <c r="J54" s="23"/>
      <c r="K54" s="16"/>
    </row>
    <row r="55" spans="2:11" s="1" customFormat="1" ht="214.75" customHeight="1">
      <c r="B55" s="16">
        <v>22</v>
      </c>
      <c r="C55" s="328" t="s">
        <v>197</v>
      </c>
      <c r="D55" s="329"/>
      <c r="E55" s="329"/>
      <c r="F55" s="330" t="s">
        <v>50</v>
      </c>
      <c r="G55" s="330"/>
      <c r="H55" s="16" t="s">
        <v>12</v>
      </c>
      <c r="I55" s="16"/>
      <c r="J55" s="23"/>
      <c r="K55" s="16"/>
    </row>
    <row r="56" spans="2:11" s="1" customFormat="1" ht="32.15" customHeight="1">
      <c r="B56" s="16">
        <v>23</v>
      </c>
      <c r="C56" s="328" t="s">
        <v>51</v>
      </c>
      <c r="D56" s="328"/>
      <c r="E56" s="328"/>
      <c r="F56" s="330"/>
      <c r="G56" s="330"/>
      <c r="H56" s="6"/>
      <c r="I56" s="16"/>
      <c r="J56" s="23"/>
      <c r="K56" s="16"/>
    </row>
    <row r="57" spans="2:11" s="1" customFormat="1" ht="64.45" customHeight="1">
      <c r="B57" s="16">
        <v>24</v>
      </c>
      <c r="C57" s="328" t="s">
        <v>198</v>
      </c>
      <c r="D57" s="329"/>
      <c r="E57" s="329"/>
      <c r="F57" s="330" t="s">
        <v>54</v>
      </c>
      <c r="G57" s="330"/>
      <c r="H57" s="16"/>
      <c r="I57" s="16"/>
      <c r="J57" s="23"/>
      <c r="K57" s="14"/>
    </row>
    <row r="58" spans="2:11" s="1" customFormat="1" ht="102.7" customHeight="1">
      <c r="B58" s="16">
        <v>25</v>
      </c>
      <c r="C58" s="328" t="s">
        <v>199</v>
      </c>
      <c r="D58" s="329"/>
      <c r="E58" s="329"/>
      <c r="F58" s="330" t="s">
        <v>55</v>
      </c>
      <c r="G58" s="330"/>
      <c r="H58" s="8" t="s">
        <v>27</v>
      </c>
      <c r="I58" s="22"/>
      <c r="J58" s="23"/>
      <c r="K58" s="8"/>
    </row>
    <row r="59" spans="2:11" s="1" customFormat="1" ht="216.65" customHeight="1">
      <c r="B59" s="16">
        <v>26</v>
      </c>
      <c r="C59" s="328" t="s">
        <v>200</v>
      </c>
      <c r="D59" s="329"/>
      <c r="E59" s="329"/>
      <c r="F59" s="330" t="s">
        <v>56</v>
      </c>
      <c r="G59" s="330"/>
      <c r="H59" s="8" t="s">
        <v>27</v>
      </c>
      <c r="I59" s="16"/>
      <c r="J59" s="23"/>
      <c r="K59" s="16"/>
    </row>
    <row r="60" spans="2:11" s="1" customFormat="1" ht="180.65" customHeight="1">
      <c r="B60" s="16">
        <v>27</v>
      </c>
      <c r="C60" s="328" t="s">
        <v>201</v>
      </c>
      <c r="D60" s="329"/>
      <c r="E60" s="329"/>
      <c r="F60" s="330" t="s">
        <v>57</v>
      </c>
      <c r="G60" s="330"/>
      <c r="H60" s="8" t="s">
        <v>27</v>
      </c>
      <c r="I60" s="16"/>
      <c r="J60" s="23"/>
      <c r="K60" s="16"/>
    </row>
    <row r="61" spans="2:11" s="1" customFormat="1" ht="153" customHeight="1">
      <c r="B61" s="16">
        <v>28</v>
      </c>
      <c r="C61" s="329" t="s">
        <v>202</v>
      </c>
      <c r="D61" s="329"/>
      <c r="E61" s="329"/>
      <c r="F61" s="330" t="s">
        <v>203</v>
      </c>
      <c r="G61" s="330"/>
      <c r="H61" s="8" t="s">
        <v>12</v>
      </c>
      <c r="I61" s="22">
        <f>J96</f>
        <v>13</v>
      </c>
      <c r="J61" s="23"/>
      <c r="K61" s="16"/>
    </row>
    <row r="62" spans="2:11" s="1" customFormat="1">
      <c r="B62" s="16">
        <v>29</v>
      </c>
      <c r="C62" s="328" t="s">
        <v>204</v>
      </c>
      <c r="D62" s="329"/>
      <c r="E62" s="329"/>
      <c r="F62" s="330" t="s">
        <v>60</v>
      </c>
      <c r="G62" s="330"/>
      <c r="H62" s="8" t="s">
        <v>12</v>
      </c>
      <c r="I62" s="22">
        <f>J101</f>
        <v>4.4000000000000004</v>
      </c>
      <c r="J62" s="23"/>
      <c r="K62" s="16"/>
    </row>
    <row r="63" spans="2:11" s="1" customFormat="1">
      <c r="B63" s="16">
        <v>30</v>
      </c>
      <c r="C63" s="328" t="s">
        <v>205</v>
      </c>
      <c r="D63" s="329"/>
      <c r="E63" s="329"/>
      <c r="F63" s="330" t="s">
        <v>62</v>
      </c>
      <c r="G63" s="330"/>
      <c r="H63" s="8" t="s">
        <v>27</v>
      </c>
      <c r="I63" s="22">
        <f>(I62/0.3)</f>
        <v>14.666666666666668</v>
      </c>
      <c r="J63" s="23"/>
      <c r="K63" s="16"/>
    </row>
    <row r="64" spans="2:11" s="1" customFormat="1">
      <c r="B64" s="16">
        <v>31</v>
      </c>
      <c r="C64" s="329" t="s">
        <v>206</v>
      </c>
      <c r="D64" s="329"/>
      <c r="E64" s="329"/>
      <c r="F64" s="330" t="s">
        <v>64</v>
      </c>
      <c r="G64" s="330"/>
      <c r="H64" s="8" t="s">
        <v>65</v>
      </c>
      <c r="I64" s="22">
        <f>I63*0.5</f>
        <v>7.3333333333333339</v>
      </c>
      <c r="J64" s="23"/>
      <c r="K64" s="16"/>
    </row>
    <row r="65" spans="2:11" s="1" customFormat="1" ht="138.05000000000001" customHeight="1">
      <c r="B65" s="16">
        <v>32</v>
      </c>
      <c r="C65" s="328" t="s">
        <v>207</v>
      </c>
      <c r="D65" s="329"/>
      <c r="E65" s="329"/>
      <c r="F65" s="330" t="s">
        <v>67</v>
      </c>
      <c r="G65" s="330"/>
      <c r="H65" s="8" t="s">
        <v>208</v>
      </c>
      <c r="I65" s="22"/>
      <c r="J65" s="23"/>
      <c r="K65" s="16"/>
    </row>
    <row r="66" spans="2:11" s="1" customFormat="1" ht="166.85" customHeight="1">
      <c r="B66" s="16">
        <v>33</v>
      </c>
      <c r="C66" s="328" t="s">
        <v>209</v>
      </c>
      <c r="D66" s="329"/>
      <c r="E66" s="329"/>
      <c r="F66" s="330" t="s">
        <v>69</v>
      </c>
      <c r="G66" s="330"/>
      <c r="H66" s="8" t="s">
        <v>65</v>
      </c>
      <c r="I66" s="22"/>
      <c r="J66" s="23"/>
      <c r="K66" s="16"/>
    </row>
    <row r="67" spans="2:11" s="1" customFormat="1" ht="165.05" customHeight="1">
      <c r="B67" s="16">
        <v>34</v>
      </c>
      <c r="C67" s="328" t="s">
        <v>210</v>
      </c>
      <c r="D67" s="329"/>
      <c r="E67" s="329"/>
      <c r="F67" s="330" t="s">
        <v>71</v>
      </c>
      <c r="G67" s="330"/>
      <c r="H67" s="8" t="s">
        <v>25</v>
      </c>
      <c r="I67" s="16"/>
      <c r="J67" s="23"/>
      <c r="K67" s="16"/>
    </row>
    <row r="68" spans="2:11" s="1" customFormat="1" ht="409.35" customHeight="1">
      <c r="B68" s="16">
        <v>35</v>
      </c>
      <c r="C68" s="328" t="s">
        <v>211</v>
      </c>
      <c r="D68" s="329"/>
      <c r="E68" s="329"/>
      <c r="F68" s="330" t="s">
        <v>72</v>
      </c>
      <c r="G68" s="330"/>
      <c r="H68" s="8" t="s">
        <v>21</v>
      </c>
      <c r="I68" s="16"/>
      <c r="J68" s="23"/>
      <c r="K68" s="16"/>
    </row>
    <row r="69" spans="2:11" s="1" customFormat="1" ht="201.05" customHeight="1">
      <c r="B69" s="16">
        <v>36</v>
      </c>
      <c r="C69" s="328" t="s">
        <v>212</v>
      </c>
      <c r="D69" s="329"/>
      <c r="E69" s="329"/>
      <c r="F69" s="330" t="s">
        <v>115</v>
      </c>
      <c r="G69" s="330"/>
      <c r="H69" s="16" t="s">
        <v>17</v>
      </c>
      <c r="I69" s="16"/>
      <c r="J69" s="23"/>
      <c r="K69" s="16"/>
    </row>
    <row r="70" spans="2:11" s="1" customFormat="1" ht="201.05" customHeight="1">
      <c r="B70" s="16">
        <v>37</v>
      </c>
      <c r="C70" s="328" t="s">
        <v>213</v>
      </c>
      <c r="D70" s="329"/>
      <c r="E70" s="329"/>
      <c r="F70" s="330" t="s">
        <v>75</v>
      </c>
      <c r="G70" s="330"/>
      <c r="H70" s="16" t="s">
        <v>17</v>
      </c>
      <c r="I70" s="16"/>
      <c r="J70" s="23"/>
      <c r="K70" s="16"/>
    </row>
    <row r="71" spans="2:11" s="1" customFormat="1" ht="140.94999999999999" customHeight="1">
      <c r="B71" s="16">
        <v>38</v>
      </c>
      <c r="C71" s="329" t="s">
        <v>76</v>
      </c>
      <c r="D71" s="329"/>
      <c r="E71" s="329"/>
      <c r="F71" s="334" t="s">
        <v>77</v>
      </c>
      <c r="G71" s="334"/>
      <c r="H71" s="16" t="s">
        <v>17</v>
      </c>
      <c r="I71" s="24"/>
      <c r="J71" s="23"/>
      <c r="K71" s="16"/>
    </row>
    <row r="72" spans="2:11" s="1" customFormat="1" ht="228.7" customHeight="1">
      <c r="B72" s="16">
        <v>39</v>
      </c>
      <c r="C72" s="329" t="s">
        <v>79</v>
      </c>
      <c r="D72" s="329"/>
      <c r="E72" s="329"/>
      <c r="F72" s="334" t="s">
        <v>80</v>
      </c>
      <c r="G72" s="334"/>
      <c r="H72" s="16" t="s">
        <v>17</v>
      </c>
      <c r="I72" s="24"/>
      <c r="J72" s="23"/>
      <c r="K72" s="16"/>
    </row>
    <row r="73" spans="2:11" s="1" customFormat="1" ht="228.7" customHeight="1">
      <c r="B73" s="16">
        <v>40</v>
      </c>
      <c r="C73" s="333" t="s">
        <v>82</v>
      </c>
      <c r="D73" s="333"/>
      <c r="E73" s="333"/>
      <c r="F73" s="334" t="s">
        <v>83</v>
      </c>
      <c r="G73" s="334"/>
      <c r="H73" s="16" t="s">
        <v>78</v>
      </c>
      <c r="I73" s="24"/>
      <c r="J73" s="23"/>
      <c r="K73" s="16"/>
    </row>
    <row r="74" spans="2:11" s="1" customFormat="1" ht="228.7" customHeight="1">
      <c r="B74" s="16">
        <v>41</v>
      </c>
      <c r="C74" s="329" t="s">
        <v>84</v>
      </c>
      <c r="D74" s="329"/>
      <c r="E74" s="329"/>
      <c r="F74" s="330" t="s">
        <v>85</v>
      </c>
      <c r="G74" s="330"/>
      <c r="H74" s="8" t="s">
        <v>81</v>
      </c>
      <c r="I74" s="16"/>
      <c r="J74" s="23"/>
      <c r="K74" s="16"/>
    </row>
    <row r="75" spans="2:11" s="1" customFormat="1" ht="201.05" customHeight="1">
      <c r="B75" s="16">
        <v>42</v>
      </c>
      <c r="C75" s="333" t="s">
        <v>86</v>
      </c>
      <c r="D75" s="333"/>
      <c r="E75" s="333"/>
      <c r="F75" s="330" t="s">
        <v>87</v>
      </c>
      <c r="G75" s="330"/>
      <c r="H75" s="8" t="s">
        <v>81</v>
      </c>
      <c r="I75" s="16"/>
      <c r="J75" s="23"/>
      <c r="K75" s="16"/>
    </row>
    <row r="76" spans="2:11" s="1" customFormat="1" ht="145.80000000000001" customHeight="1">
      <c r="B76" s="16">
        <v>43</v>
      </c>
      <c r="C76" s="329" t="s">
        <v>89</v>
      </c>
      <c r="D76" s="329"/>
      <c r="E76" s="329"/>
      <c r="F76" s="330" t="s">
        <v>87</v>
      </c>
      <c r="G76" s="330"/>
      <c r="H76" s="8" t="s">
        <v>27</v>
      </c>
      <c r="I76" s="16"/>
      <c r="J76" s="23"/>
      <c r="K76" s="16"/>
    </row>
    <row r="77" spans="2:11" s="1" customFormat="1" ht="161.55000000000001" customHeight="1">
      <c r="B77" s="16">
        <v>44</v>
      </c>
      <c r="C77" s="329" t="s">
        <v>91</v>
      </c>
      <c r="D77" s="329"/>
      <c r="E77" s="329"/>
      <c r="F77" s="330" t="s">
        <v>92</v>
      </c>
      <c r="G77" s="330"/>
      <c r="H77" s="8" t="s">
        <v>17</v>
      </c>
      <c r="I77" s="16"/>
      <c r="J77" s="23"/>
      <c r="K77" s="16"/>
    </row>
    <row r="78" spans="2:11" s="1" customFormat="1" ht="161.55000000000001" customHeight="1">
      <c r="B78" s="16">
        <v>45</v>
      </c>
      <c r="C78" s="329" t="s">
        <v>214</v>
      </c>
      <c r="D78" s="329"/>
      <c r="E78" s="329"/>
      <c r="F78" s="330" t="s">
        <v>94</v>
      </c>
      <c r="G78" s="330"/>
      <c r="H78" s="8" t="s">
        <v>215</v>
      </c>
      <c r="I78" s="22">
        <v>0</v>
      </c>
      <c r="J78" s="23"/>
      <c r="K78" s="16"/>
    </row>
    <row r="79" spans="2:11" s="1" customFormat="1" ht="136.44999999999999" customHeight="1">
      <c r="B79" s="16">
        <v>46</v>
      </c>
      <c r="C79" s="329" t="s">
        <v>216</v>
      </c>
      <c r="D79" s="329"/>
      <c r="E79" s="329"/>
      <c r="F79" s="330" t="s">
        <v>96</v>
      </c>
      <c r="G79" s="330"/>
      <c r="H79" s="8" t="s">
        <v>17</v>
      </c>
      <c r="I79" s="22">
        <v>0</v>
      </c>
      <c r="J79" s="23"/>
      <c r="K79" s="16"/>
    </row>
    <row r="80" spans="2:11" s="1" customFormat="1" ht="167.95" customHeight="1">
      <c r="B80" s="16">
        <v>47</v>
      </c>
      <c r="C80" s="329" t="s">
        <v>97</v>
      </c>
      <c r="D80" s="329"/>
      <c r="E80" s="329"/>
      <c r="F80" s="330" t="s">
        <v>98</v>
      </c>
      <c r="G80" s="330"/>
      <c r="H80" s="8" t="s">
        <v>78</v>
      </c>
      <c r="I80" s="22"/>
      <c r="J80" s="23"/>
      <c r="K80" s="16">
        <v>0</v>
      </c>
    </row>
    <row r="81" spans="2:11" s="1" customFormat="1" ht="176.5" customHeight="1">
      <c r="B81" s="16">
        <v>48</v>
      </c>
      <c r="C81" s="329" t="s">
        <v>99</v>
      </c>
      <c r="D81" s="329"/>
      <c r="E81" s="329"/>
      <c r="F81" s="331" t="s">
        <v>100</v>
      </c>
      <c r="G81" s="332"/>
      <c r="H81" s="16" t="s">
        <v>217</v>
      </c>
      <c r="I81" s="20"/>
      <c r="J81" s="20"/>
      <c r="K81" s="20"/>
    </row>
    <row r="82" spans="2:11" s="1" customFormat="1" ht="162.65" customHeight="1">
      <c r="B82" s="16">
        <v>49</v>
      </c>
      <c r="C82" s="333" t="s">
        <v>102</v>
      </c>
      <c r="D82" s="333"/>
      <c r="E82" s="333"/>
      <c r="F82" s="331" t="s">
        <v>258</v>
      </c>
      <c r="G82" s="332"/>
      <c r="H82" s="16" t="s">
        <v>15</v>
      </c>
      <c r="I82" s="16"/>
      <c r="J82" s="16"/>
      <c r="K82" s="16"/>
    </row>
    <row r="83" spans="2:11" s="1" customFormat="1" ht="196.4" customHeight="1">
      <c r="B83" s="16">
        <v>50</v>
      </c>
      <c r="C83" s="333" t="s">
        <v>104</v>
      </c>
      <c r="D83" s="333"/>
      <c r="E83" s="333"/>
      <c r="F83" s="331" t="s">
        <v>105</v>
      </c>
      <c r="G83" s="332"/>
      <c r="H83" s="16" t="s">
        <v>217</v>
      </c>
      <c r="I83" s="16"/>
      <c r="J83" s="16"/>
      <c r="K83" s="16"/>
    </row>
    <row r="84" spans="2:11" s="1" customFormat="1">
      <c r="B84" s="325" t="s">
        <v>219</v>
      </c>
      <c r="C84" s="326"/>
      <c r="D84" s="327"/>
      <c r="E84" s="17" t="s">
        <v>220</v>
      </c>
      <c r="F84" s="17"/>
      <c r="G84" s="17" t="s">
        <v>221</v>
      </c>
      <c r="H84" s="17" t="s">
        <v>222</v>
      </c>
      <c r="I84" s="7" t="s">
        <v>223</v>
      </c>
      <c r="J84" s="17" t="s">
        <v>5</v>
      </c>
      <c r="K84" s="17" t="s">
        <v>4</v>
      </c>
    </row>
    <row r="85" spans="2:11" s="1" customFormat="1">
      <c r="B85" s="7"/>
      <c r="C85" s="7"/>
      <c r="D85" s="7"/>
      <c r="E85" s="17"/>
      <c r="F85" s="17"/>
      <c r="G85" s="17"/>
      <c r="H85" s="17"/>
      <c r="I85" s="7"/>
      <c r="J85" s="17"/>
      <c r="K85" s="17"/>
    </row>
    <row r="86" spans="2:11" s="1" customFormat="1" ht="14.5" customHeight="1">
      <c r="B86" s="14"/>
      <c r="C86" s="7"/>
      <c r="D86" s="7"/>
      <c r="E86" s="17"/>
      <c r="F86" s="17"/>
      <c r="G86" s="17"/>
      <c r="H86" s="17"/>
      <c r="I86" s="7"/>
      <c r="J86" s="17"/>
      <c r="K86" s="17"/>
    </row>
    <row r="87" spans="2:11" s="1" customFormat="1">
      <c r="B87" s="328" t="s">
        <v>224</v>
      </c>
      <c r="C87" s="328"/>
      <c r="D87" s="328"/>
      <c r="E87" s="328"/>
      <c r="F87" s="13"/>
      <c r="G87" s="13"/>
      <c r="H87" s="13"/>
      <c r="I87" s="8"/>
      <c r="J87" s="14"/>
      <c r="K87" s="17"/>
    </row>
    <row r="88" spans="2:11" s="1" customFormat="1">
      <c r="B88" s="317" t="s">
        <v>309</v>
      </c>
      <c r="C88" s="317"/>
      <c r="D88" s="317"/>
      <c r="E88" s="7">
        <v>1</v>
      </c>
      <c r="F88" s="13"/>
      <c r="G88" s="8">
        <v>5</v>
      </c>
      <c r="H88" s="8">
        <v>2</v>
      </c>
      <c r="I88" s="24">
        <v>4.5</v>
      </c>
      <c r="J88" s="33">
        <f>PRODUCT(E88:I88)</f>
        <v>45</v>
      </c>
      <c r="K88" s="17"/>
    </row>
    <row r="89" spans="2:11" s="1" customFormat="1">
      <c r="B89" s="318" t="s">
        <v>227</v>
      </c>
      <c r="C89" s="318"/>
      <c r="D89" s="318"/>
      <c r="E89" s="5"/>
      <c r="F89" s="13"/>
      <c r="G89" s="13"/>
      <c r="H89" s="13"/>
      <c r="I89" s="24"/>
      <c r="J89" s="33">
        <f>SUM(J88:J88)</f>
        <v>45</v>
      </c>
      <c r="K89" s="8" t="s">
        <v>21</v>
      </c>
    </row>
    <row r="90" spans="2:11" s="1" customFormat="1">
      <c r="B90" s="8"/>
      <c r="C90" s="31"/>
      <c r="D90" s="8"/>
      <c r="E90" s="5"/>
      <c r="F90" s="13"/>
      <c r="G90" s="13"/>
      <c r="H90" s="13"/>
      <c r="I90" s="24"/>
      <c r="J90" s="8"/>
      <c r="K90" s="8"/>
    </row>
    <row r="91" spans="2:11" s="1" customFormat="1">
      <c r="B91" s="14"/>
      <c r="C91" s="8"/>
      <c r="D91" s="8"/>
      <c r="E91" s="13"/>
      <c r="F91" s="13"/>
      <c r="G91" s="13"/>
      <c r="H91" s="13"/>
      <c r="I91" s="8"/>
      <c r="J91" s="13"/>
      <c r="K91" s="14"/>
    </row>
    <row r="92" spans="2:11" s="1" customFormat="1">
      <c r="B92" s="324" t="s">
        <v>317</v>
      </c>
      <c r="C92" s="324"/>
      <c r="D92" s="324"/>
      <c r="E92" s="82"/>
      <c r="F92" s="82"/>
      <c r="G92" s="13"/>
      <c r="H92" s="13"/>
      <c r="I92" s="8"/>
      <c r="J92" s="13"/>
      <c r="K92" s="14"/>
    </row>
    <row r="93" spans="2:11" s="1" customFormat="1">
      <c r="B93" s="317" t="s">
        <v>225</v>
      </c>
      <c r="C93" s="317"/>
      <c r="D93" s="317"/>
      <c r="E93" s="73"/>
      <c r="F93" s="73"/>
      <c r="G93" s="13"/>
      <c r="H93" s="13"/>
      <c r="I93" s="8"/>
      <c r="J93" s="33">
        <f>+J20</f>
        <v>11</v>
      </c>
      <c r="K93" s="14"/>
    </row>
    <row r="94" spans="2:11" s="1" customFormat="1">
      <c r="B94" s="317" t="s">
        <v>230</v>
      </c>
      <c r="C94" s="317"/>
      <c r="D94" s="317"/>
      <c r="E94" s="73"/>
      <c r="F94" s="73"/>
      <c r="G94" s="13"/>
      <c r="H94" s="13"/>
      <c r="I94" s="8"/>
      <c r="J94" s="33">
        <f>J93*0.1</f>
        <v>1.1000000000000001</v>
      </c>
      <c r="K94" s="14"/>
    </row>
    <row r="95" spans="2:11" s="1" customFormat="1">
      <c r="B95" s="318" t="s">
        <v>227</v>
      </c>
      <c r="C95" s="318"/>
      <c r="D95" s="318"/>
      <c r="E95" s="73"/>
      <c r="F95" s="73"/>
      <c r="G95" s="13"/>
      <c r="H95" s="13"/>
      <c r="I95" s="8"/>
      <c r="J95" s="33">
        <f>SUM(J93:J94)</f>
        <v>12.1</v>
      </c>
      <c r="K95" s="8" t="s">
        <v>81</v>
      </c>
    </row>
    <row r="96" spans="2:11" s="1" customFormat="1">
      <c r="B96" s="318" t="s">
        <v>227</v>
      </c>
      <c r="C96" s="318"/>
      <c r="D96" s="318"/>
      <c r="E96" s="73"/>
      <c r="F96" s="73"/>
      <c r="G96" s="13"/>
      <c r="H96" s="13"/>
      <c r="I96" s="8"/>
      <c r="J96" s="33">
        <f>ROUNDUP(J95,0)</f>
        <v>13</v>
      </c>
      <c r="K96" s="8" t="s">
        <v>81</v>
      </c>
    </row>
    <row r="97" spans="2:11" s="1" customFormat="1">
      <c r="B97" s="30"/>
      <c r="C97" s="30"/>
      <c r="D97" s="30"/>
      <c r="E97" s="73"/>
      <c r="F97" s="73"/>
      <c r="G97" s="13"/>
      <c r="H97" s="13"/>
      <c r="I97" s="8"/>
      <c r="J97" s="33"/>
      <c r="K97" s="8"/>
    </row>
    <row r="98" spans="2:11" s="1" customFormat="1">
      <c r="B98" s="374" t="s">
        <v>318</v>
      </c>
      <c r="C98" s="375"/>
      <c r="D98" s="376"/>
      <c r="E98" s="73"/>
      <c r="F98" s="73"/>
      <c r="G98" s="13"/>
      <c r="H98" s="13"/>
      <c r="I98" s="8"/>
      <c r="J98" s="33"/>
      <c r="K98" s="8"/>
    </row>
    <row r="99" spans="2:11" s="1" customFormat="1">
      <c r="B99" s="317" t="s">
        <v>225</v>
      </c>
      <c r="C99" s="317"/>
      <c r="D99" s="317"/>
      <c r="E99" s="73"/>
      <c r="F99" s="73"/>
      <c r="G99" s="13"/>
      <c r="H99" s="13"/>
      <c r="I99" s="8"/>
      <c r="J99" s="33">
        <f>J16</f>
        <v>4</v>
      </c>
      <c r="K99" s="8" t="s">
        <v>81</v>
      </c>
    </row>
    <row r="100" spans="2:11" s="1" customFormat="1">
      <c r="B100" s="317" t="s">
        <v>230</v>
      </c>
      <c r="C100" s="317"/>
      <c r="D100" s="317"/>
      <c r="E100" s="73"/>
      <c r="F100" s="73"/>
      <c r="G100" s="13"/>
      <c r="H100" s="13"/>
      <c r="I100" s="8"/>
      <c r="J100" s="33">
        <f>J99*10%</f>
        <v>0.4</v>
      </c>
      <c r="K100" s="8"/>
    </row>
    <row r="101" spans="2:11" s="1" customFormat="1">
      <c r="B101" s="30"/>
      <c r="C101" s="30"/>
      <c r="D101" s="30"/>
      <c r="E101" s="73"/>
      <c r="F101" s="73"/>
      <c r="G101" s="13"/>
      <c r="H101" s="13"/>
      <c r="I101" s="8"/>
      <c r="J101" s="33">
        <f>J100+J99</f>
        <v>4.4000000000000004</v>
      </c>
      <c r="K101" s="8" t="s">
        <v>81</v>
      </c>
    </row>
    <row r="102" spans="2:11" s="1" customFormat="1">
      <c r="B102" s="30"/>
      <c r="C102" s="30"/>
      <c r="D102" s="30"/>
      <c r="E102" s="73"/>
      <c r="F102" s="73"/>
      <c r="G102" s="13"/>
      <c r="H102" s="13"/>
      <c r="I102" s="8"/>
      <c r="J102" s="33"/>
      <c r="K102" s="8"/>
    </row>
    <row r="103" spans="2:11" s="1" customFormat="1">
      <c r="B103" s="30"/>
      <c r="C103" s="30"/>
      <c r="D103" s="30"/>
      <c r="E103" s="73"/>
      <c r="F103" s="73"/>
      <c r="G103" s="13"/>
      <c r="H103" s="13"/>
      <c r="I103" s="8"/>
      <c r="J103" s="33"/>
      <c r="K103" s="8"/>
    </row>
    <row r="104" spans="2:11" s="1" customFormat="1">
      <c r="B104" s="30"/>
      <c r="C104" s="30"/>
      <c r="D104" s="30"/>
      <c r="E104" s="73"/>
      <c r="F104" s="73"/>
      <c r="G104" s="13"/>
      <c r="H104" s="13"/>
      <c r="I104" s="8"/>
      <c r="J104" s="33"/>
      <c r="K104" s="8"/>
    </row>
    <row r="105" spans="2:11" s="1" customFormat="1">
      <c r="B105" s="30"/>
      <c r="C105" s="30"/>
      <c r="D105" s="30"/>
      <c r="E105" s="73"/>
      <c r="F105" s="73"/>
      <c r="G105" s="13"/>
      <c r="H105" s="13"/>
      <c r="I105" s="8"/>
      <c r="J105" s="33"/>
      <c r="K105" s="8"/>
    </row>
    <row r="106" spans="2:11" s="1" customFormat="1">
      <c r="B106" s="30"/>
      <c r="C106" s="30"/>
      <c r="D106" s="30"/>
      <c r="E106" s="73"/>
      <c r="F106" s="73"/>
      <c r="G106" s="13"/>
      <c r="H106" s="13"/>
      <c r="I106" s="8"/>
      <c r="J106" s="33"/>
      <c r="K106" s="8"/>
    </row>
    <row r="107" spans="2:11">
      <c r="B107" s="14"/>
      <c r="C107" s="8"/>
      <c r="D107" s="8"/>
      <c r="E107" s="13"/>
      <c r="F107" s="13"/>
      <c r="G107" s="13"/>
      <c r="H107" s="13"/>
      <c r="I107" s="13"/>
      <c r="J107" s="33"/>
      <c r="K107" s="14"/>
    </row>
  </sheetData>
  <mergeCells count="127">
    <mergeCell ref="B98:D98"/>
    <mergeCell ref="B99:D99"/>
    <mergeCell ref="B100:D100"/>
    <mergeCell ref="E9:K9"/>
    <mergeCell ref="G13:I13"/>
    <mergeCell ref="C20:D20"/>
    <mergeCell ref="C24:D24"/>
    <mergeCell ref="C25:D25"/>
    <mergeCell ref="C26:D26"/>
    <mergeCell ref="B31:J31"/>
    <mergeCell ref="C33:E33"/>
    <mergeCell ref="F33:G33"/>
    <mergeCell ref="B13:B14"/>
    <mergeCell ref="C13:C14"/>
    <mergeCell ref="D13:D14"/>
    <mergeCell ref="E13:E14"/>
    <mergeCell ref="J13:J14"/>
    <mergeCell ref="K13:K14"/>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C47:E47"/>
    <mergeCell ref="F47:G47"/>
    <mergeCell ref="C48:E48"/>
    <mergeCell ref="F48:G48"/>
    <mergeCell ref="C49:E49"/>
    <mergeCell ref="F49:G49"/>
    <mergeCell ref="C50:E50"/>
    <mergeCell ref="F50:G50"/>
    <mergeCell ref="C51:E51"/>
    <mergeCell ref="F51:G51"/>
    <mergeCell ref="C52:E52"/>
    <mergeCell ref="F52:G52"/>
    <mergeCell ref="C53:E53"/>
    <mergeCell ref="F53:G53"/>
    <mergeCell ref="C54:E54"/>
    <mergeCell ref="F54:G54"/>
    <mergeCell ref="C55:E55"/>
    <mergeCell ref="F55:G55"/>
    <mergeCell ref="C56:E56"/>
    <mergeCell ref="F56:G56"/>
    <mergeCell ref="C57:E57"/>
    <mergeCell ref="F57:G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C67:E67"/>
    <mergeCell ref="F67:G67"/>
    <mergeCell ref="C68:E68"/>
    <mergeCell ref="F68:G68"/>
    <mergeCell ref="C69:E69"/>
    <mergeCell ref="F69:G69"/>
    <mergeCell ref="C70:E70"/>
    <mergeCell ref="F70:G70"/>
    <mergeCell ref="C71:E71"/>
    <mergeCell ref="F71:G71"/>
    <mergeCell ref="C72:E72"/>
    <mergeCell ref="F72:G72"/>
    <mergeCell ref="C73:E73"/>
    <mergeCell ref="F73:G73"/>
    <mergeCell ref="C74:E74"/>
    <mergeCell ref="F74:G74"/>
    <mergeCell ref="C75:E75"/>
    <mergeCell ref="F75:G75"/>
    <mergeCell ref="C76:E76"/>
    <mergeCell ref="F76:G76"/>
    <mergeCell ref="C77:E77"/>
    <mergeCell ref="F77:G77"/>
    <mergeCell ref="C78:E78"/>
    <mergeCell ref="F78:G78"/>
    <mergeCell ref="C79:E79"/>
    <mergeCell ref="F79:G79"/>
    <mergeCell ref="C80:E80"/>
    <mergeCell ref="F80:G80"/>
    <mergeCell ref="C81:E81"/>
    <mergeCell ref="F81:G81"/>
    <mergeCell ref="B93:D93"/>
    <mergeCell ref="B94:D94"/>
    <mergeCell ref="B95:D95"/>
    <mergeCell ref="B96:D96"/>
    <mergeCell ref="C82:E82"/>
    <mergeCell ref="F82:G82"/>
    <mergeCell ref="C83:E83"/>
    <mergeCell ref="F83:G83"/>
    <mergeCell ref="B84:D84"/>
    <mergeCell ref="B87:E87"/>
    <mergeCell ref="B88:D88"/>
    <mergeCell ref="B89:D89"/>
    <mergeCell ref="B92:D92"/>
  </mergeCells>
  <pageMargins left="0.75" right="0.75" top="1" bottom="1" header="0.5" footer="0.5"/>
  <pageSetup scale="3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28</vt:i4>
      </vt:variant>
    </vt:vector>
  </HeadingPairs>
  <TitlesOfParts>
    <vt:vector size="76" baseType="lpstr">
      <vt:lpstr>Summary </vt:lpstr>
      <vt:lpstr>BOQ</vt:lpstr>
      <vt:lpstr>173+280 VUP LHS ( UDF )</vt:lpstr>
      <vt:lpstr>173+680 MNB LHS SR</vt:lpstr>
      <vt:lpstr>173+680 MNB LHS </vt:lpstr>
      <vt:lpstr>173+680 MNB RHS</vt:lpstr>
      <vt:lpstr>173+680 MNB RHS SR</vt:lpstr>
      <vt:lpstr>175+480 VUP LHS</vt:lpstr>
      <vt:lpstr>175+480 VUP RHS</vt:lpstr>
      <vt:lpstr>177+680 MNB LHS SR</vt:lpstr>
      <vt:lpstr>177+680 MNB LHS</vt:lpstr>
      <vt:lpstr>177+680 MNB RHS</vt:lpstr>
      <vt:lpstr>177+680 MNB RHS SR</vt:lpstr>
      <vt:lpstr>178+130 VUP LHS(UDF)</vt:lpstr>
      <vt:lpstr>179+100 MNB LHS SR</vt:lpstr>
      <vt:lpstr>179+100 MNB LHS</vt:lpstr>
      <vt:lpstr>179+100 MNB RHS</vt:lpstr>
      <vt:lpstr>179+100  MNB RHS SR</vt:lpstr>
      <vt:lpstr>182+700 VUP LHS</vt:lpstr>
      <vt:lpstr>182+700 VUP RHS</vt:lpstr>
      <vt:lpstr>193+150 VUP LHS ( UDF )</vt:lpstr>
      <vt:lpstr>194+870 VUP LHS</vt:lpstr>
      <vt:lpstr>194+870 VUP RHS</vt:lpstr>
      <vt:lpstr>195+650 MNB LHS SR</vt:lpstr>
      <vt:lpstr>195+650 MNB LHS</vt:lpstr>
      <vt:lpstr>195+650 MNB RHS</vt:lpstr>
      <vt:lpstr>195+650 MNB RHS SR</vt:lpstr>
      <vt:lpstr>196+820 MNB LHS SR</vt:lpstr>
      <vt:lpstr>196+820 MNB  LHS</vt:lpstr>
      <vt:lpstr>196+820 MNB  RHS</vt:lpstr>
      <vt:lpstr>196+820 MNB RHS SR</vt:lpstr>
      <vt:lpstr>197+125 VUP LHS</vt:lpstr>
      <vt:lpstr>197+125 VUP RHS</vt:lpstr>
      <vt:lpstr>200+250 VUP LHS</vt:lpstr>
      <vt:lpstr>201+619 MJB LHS</vt:lpstr>
      <vt:lpstr>201+619 MJB RHS</vt:lpstr>
      <vt:lpstr>202+230 VUP LHS </vt:lpstr>
      <vt:lpstr>202+230 VUP RHS</vt:lpstr>
      <vt:lpstr>210+100 VUP LHS</vt:lpstr>
      <vt:lpstr>210+100 VUP RHS</vt:lpstr>
      <vt:lpstr>213+800 VUP LHS</vt:lpstr>
      <vt:lpstr>213+800 VUP RHS</vt:lpstr>
      <vt:lpstr>215+400 MNB LHS</vt:lpstr>
      <vt:lpstr>215+400 MNB RHS</vt:lpstr>
      <vt:lpstr>216+460 VUP LHS</vt:lpstr>
      <vt:lpstr>216+460 VUP RHS</vt:lpstr>
      <vt:lpstr>Pitching </vt:lpstr>
      <vt:lpstr>Extra reinforcement with zinc</vt:lpstr>
      <vt:lpstr>'173+280 VUP LHS ( UDF )'!Print_Area</vt:lpstr>
      <vt:lpstr>'173+680 MNB LHS '!Print_Area</vt:lpstr>
      <vt:lpstr>'173+680 MNB RHS'!Print_Area</vt:lpstr>
      <vt:lpstr>'173+680 MNB RHS SR'!Print_Area</vt:lpstr>
      <vt:lpstr>'177+680 MNB LHS'!Print_Area</vt:lpstr>
      <vt:lpstr>'177+680 MNB RHS'!Print_Area</vt:lpstr>
      <vt:lpstr>'179+100  MNB RHS SR'!Print_Area</vt:lpstr>
      <vt:lpstr>'179+100 MNB LHS'!Print_Area</vt:lpstr>
      <vt:lpstr>'179+100 MNB LHS SR'!Print_Area</vt:lpstr>
      <vt:lpstr>'182+700 VUP LHS'!Print_Area</vt:lpstr>
      <vt:lpstr>'182+700 VUP RHS'!Print_Area</vt:lpstr>
      <vt:lpstr>'193+150 VUP LHS ( UDF )'!Print_Area</vt:lpstr>
      <vt:lpstr>'195+650 MNB LHS'!Print_Area</vt:lpstr>
      <vt:lpstr>'195+650 MNB LHS SR'!Print_Area</vt:lpstr>
      <vt:lpstr>'195+650 MNB RHS'!Print_Area</vt:lpstr>
      <vt:lpstr>'195+650 MNB RHS SR'!Print_Area</vt:lpstr>
      <vt:lpstr>'196+820 MNB LHS SR'!Print_Area</vt:lpstr>
      <vt:lpstr>'196+820 MNB RHS SR'!Print_Area</vt:lpstr>
      <vt:lpstr>'197+125 VUP LHS'!Print_Area</vt:lpstr>
      <vt:lpstr>'197+125 VUP RHS'!Print_Area</vt:lpstr>
      <vt:lpstr>'200+250 VUP LHS'!Print_Area</vt:lpstr>
      <vt:lpstr>'201+619 MJB LHS'!Print_Area</vt:lpstr>
      <vt:lpstr>'201+619 MJB RHS'!Print_Area</vt:lpstr>
      <vt:lpstr>'202+230 VUP LHS '!Print_Area</vt:lpstr>
      <vt:lpstr>'202+230 VUP RHS'!Print_Area</vt:lpstr>
      <vt:lpstr>'210+100 VUP LHS'!Print_Area</vt:lpstr>
      <vt:lpstr>'Summary '!Print_Area</vt:lpstr>
      <vt:lpstr>'Summary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Rithis Senthil</dc:creator>
  <cp:keywords/>
  <dc:description/>
  <cp:lastModifiedBy>Sanjeev Kumar Sharma</cp:lastModifiedBy>
  <cp:revision/>
  <cp:lastPrinted>2026-04-17T16:53:33Z</cp:lastPrinted>
  <dcterms:created xsi:type="dcterms:W3CDTF">2015-06-05T18:17:00Z</dcterms:created>
  <dcterms:modified xsi:type="dcterms:W3CDTF">2026-04-17T16:55:28Z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A5D7A7802DE84120B703C2FC07604B69_13</vt:lpwstr>
  </property>
  <property fmtid="{D5CDD505-2E9C-101B-9397-08002B2CF9AE}" pid="3" name="KSOProductBuildVer">
    <vt:lpwstr>1033-12.2.0.23155</vt:lpwstr>
  </property>
</Properties>
</file>